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F26C650B-6E7D-4F62-BB7A-38A5D5D34E05}" xr6:coauthVersionLast="47" xr6:coauthVersionMax="47" xr10:uidLastSave="{00000000-0000-0000-0000-000000000000}"/>
  <bookViews>
    <workbookView xWindow="48480" yWindow="-120" windowWidth="19440" windowHeight="15600" xr2:uid="{00000000-000D-0000-FFFF-FFFF00000000}"/>
  </bookViews>
  <sheets>
    <sheet name="Sheet1" sheetId="1" r:id="rId1"/>
  </sheets>
  <calcPr calcId="191029"/>
</workbook>
</file>

<file path=xl/calcChain.xml><?xml version="1.0" encoding="utf-8"?>
<calcChain xmlns="http://schemas.openxmlformats.org/spreadsheetml/2006/main">
  <c r="G32" i="1" l="1"/>
  <c r="G40" i="1" l="1"/>
  <c r="G41" i="1"/>
  <c r="G42" i="1"/>
  <c r="G43" i="1"/>
  <c r="G44" i="1"/>
  <c r="G45" i="1"/>
  <c r="G46" i="1"/>
  <c r="G47" i="1"/>
  <c r="G48" i="1"/>
  <c r="G39" i="1"/>
  <c r="G57" i="1"/>
  <c r="G58" i="1" s="1"/>
  <c r="G61" i="1" s="1"/>
  <c r="G26" i="1"/>
  <c r="G25" i="1"/>
  <c r="G27" i="1"/>
  <c r="G22" i="1"/>
  <c r="G21" i="1"/>
  <c r="G23" i="1"/>
  <c r="G11" i="1"/>
  <c r="G12" i="1"/>
  <c r="G13" i="1"/>
  <c r="G14" i="1"/>
  <c r="G15" i="1"/>
  <c r="G16" i="1"/>
  <c r="G17" i="1"/>
  <c r="G18" i="1"/>
  <c r="G19" i="1"/>
  <c r="G10" i="1"/>
  <c r="G62" i="1" l="1"/>
  <c r="G59" i="1"/>
  <c r="G60" i="1" s="1"/>
  <c r="G28" i="1"/>
  <c r="G24" i="1"/>
  <c r="G49" i="1"/>
  <c r="G52" i="1" s="1"/>
  <c r="G20" i="1"/>
  <c r="G34" i="1" l="1"/>
  <c r="H62" i="1"/>
  <c r="G29" i="1"/>
  <c r="G30" i="1" s="1"/>
  <c r="G31" i="1" s="1"/>
  <c r="G50" i="1"/>
  <c r="G51" i="1" s="1"/>
  <c r="G53" i="1"/>
  <c r="H53" i="1" s="1"/>
  <c r="G33" i="1"/>
  <c r="G35" i="1" l="1"/>
  <c r="H64" i="1" s="1"/>
  <c r="G64" i="1" s="1"/>
  <c r="H7" i="1" l="1"/>
  <c r="G65" i="1"/>
  <c r="H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D39090A1-AAEA-4FEE-A30A-BEF21EA60F14}">
      <text>
        <r>
          <rPr>
            <sz val="9"/>
            <color indexed="81"/>
            <rFont val="MS P ゴシック"/>
            <family val="3"/>
            <charset val="128"/>
          </rPr>
          <t>参考程度の情報ですので、不明な場合は空欄でも問題ありません。</t>
        </r>
      </text>
    </comment>
    <comment ref="D21" authorId="0" shapeId="0" xr:uid="{3B79E145-7480-4231-B381-B1A918F31967}">
      <text>
        <r>
          <rPr>
            <b/>
            <sz val="9"/>
            <color indexed="81"/>
            <rFont val="MS P ゴシック"/>
            <family val="3"/>
            <charset val="128"/>
          </rPr>
          <t>単価は税抜でご入力ください。予算取りのためのものなので概算でも構いません。</t>
        </r>
      </text>
    </comment>
    <comment ref="H38" authorId="0" shapeId="0" xr:uid="{24C6B234-CFBC-4250-9045-5B5A6245833D}">
      <text>
        <r>
          <rPr>
            <sz val="9"/>
            <color indexed="81"/>
            <rFont val="MS P ゴシック"/>
            <family val="3"/>
            <charset val="128"/>
          </rPr>
          <t>参考程度の情報ですので、不明な場合は空欄でも問題ありません。</t>
        </r>
      </text>
    </comment>
    <comment ref="H56" authorId="0" shapeId="0" xr:uid="{662747A9-9F5D-4877-8377-6093CE733BEC}">
      <text>
        <r>
          <rPr>
            <sz val="9"/>
            <color indexed="81"/>
            <rFont val="MS P ゴシック"/>
            <family val="3"/>
            <charset val="128"/>
          </rPr>
          <t>参考程度の情報ですので、不明な場合は空欄でも問題ありません。</t>
        </r>
      </text>
    </comment>
  </commentList>
</comments>
</file>

<file path=xl/sharedStrings.xml><?xml version="1.0" encoding="utf-8"?>
<sst xmlns="http://schemas.openxmlformats.org/spreadsheetml/2006/main" count="92" uniqueCount="61">
  <si>
    <t>No</t>
    <phoneticPr fontId="2"/>
  </si>
  <si>
    <t>登録番号</t>
    <rPh sb="2" eb="4">
      <t>バンゴウ</t>
    </rPh>
    <phoneticPr fontId="2"/>
  </si>
  <si>
    <t>年額(税別)</t>
    <rPh sb="0" eb="2">
      <t>ネンガク</t>
    </rPh>
    <phoneticPr fontId="2"/>
  </si>
  <si>
    <t>消費税</t>
    <rPh sb="0" eb="3">
      <t>ショウヒゼイ</t>
    </rPh>
    <phoneticPr fontId="2"/>
  </si>
  <si>
    <t>合計(税込)</t>
    <rPh sb="0" eb="2">
      <t>ゴウケイ</t>
    </rPh>
    <rPh sb="3" eb="5">
      <t>ゼイコミ</t>
    </rPh>
    <phoneticPr fontId="2"/>
  </si>
  <si>
    <t>■申請者名：</t>
    <rPh sb="1" eb="4">
      <t>シンセイシャ</t>
    </rPh>
    <rPh sb="4" eb="5">
      <t>メイ</t>
    </rPh>
    <phoneticPr fontId="2"/>
  </si>
  <si>
    <t>■ＩＴツール一覧</t>
    <rPh sb="6" eb="8">
      <t>イチラン</t>
    </rPh>
    <phoneticPr fontId="2"/>
  </si>
  <si>
    <r>
      <rPr>
        <sz val="11"/>
        <rFont val="ＭＳ Ｐゴシック"/>
        <family val="3"/>
        <charset val="128"/>
        <scheme val="minor"/>
      </rPr>
      <t>ITﾂｰﾙ･ｻﾎﾟｰﾄ等</t>
    </r>
    <r>
      <rPr>
        <b/>
        <sz val="11"/>
        <color rgb="FFFF0000"/>
        <rFont val="ＭＳ Ｐゴシック"/>
        <family val="3"/>
        <charset val="128"/>
        <scheme val="minor"/>
      </rPr>
      <t xml:space="preserve">
年</t>
    </r>
    <r>
      <rPr>
        <sz val="11"/>
        <color theme="1"/>
        <rFont val="ＭＳ Ｐゴシック"/>
        <family val="2"/>
        <scheme val="minor"/>
      </rPr>
      <t>額単価(税別)</t>
    </r>
    <rPh sb="11" eb="12">
      <t>トウ</t>
    </rPh>
    <rPh sb="13" eb="15">
      <t>ネンガク</t>
    </rPh>
    <rPh sb="15" eb="17">
      <t>タンカ</t>
    </rPh>
    <rPh sb="18" eb="20">
      <t>ゼイベツ</t>
    </rPh>
    <phoneticPr fontId="2"/>
  </si>
  <si>
    <t>※年間売上や粗利の金額に比べて投資金額が大きすぎる場合は不採択になりやすくなりますのでお気をつけ下さい。</t>
    <rPh sb="1" eb="3">
      <t>ネンカン</t>
    </rPh>
    <rPh sb="3" eb="5">
      <t>ウリアゲ</t>
    </rPh>
    <rPh sb="6" eb="8">
      <t>アラリ</t>
    </rPh>
    <rPh sb="9" eb="11">
      <t>キンガク</t>
    </rPh>
    <rPh sb="12" eb="13">
      <t>クラ</t>
    </rPh>
    <rPh sb="15" eb="17">
      <t>トウシ</t>
    </rPh>
    <rPh sb="17" eb="19">
      <t>キンガク</t>
    </rPh>
    <rPh sb="20" eb="21">
      <t>オオ</t>
    </rPh>
    <rPh sb="25" eb="27">
      <t>バアイ</t>
    </rPh>
    <rPh sb="28" eb="31">
      <t>フサイタク</t>
    </rPh>
    <rPh sb="44" eb="45">
      <t>キ</t>
    </rPh>
    <rPh sb="48" eb="49">
      <t>クダ</t>
    </rPh>
    <phoneticPr fontId="2"/>
  </si>
  <si>
    <r>
      <t>どのように活用して生産性向上や非対面化・
テレワークにつなげるのかをご入力(</t>
    </r>
    <r>
      <rPr>
        <sz val="9"/>
        <color rgb="FFFF0000"/>
        <rFont val="ＭＳ Ｐゴシック"/>
        <family val="3"/>
        <charset val="128"/>
        <scheme val="minor"/>
      </rPr>
      <t>28文字</t>
    </r>
    <r>
      <rPr>
        <sz val="9"/>
        <color theme="1"/>
        <rFont val="ＭＳ Ｐゴシック"/>
        <family val="2"/>
        <scheme val="minor"/>
      </rPr>
      <t>まで)</t>
    </r>
    <rPh sb="5" eb="7">
      <t>カツヨウ</t>
    </rPh>
    <rPh sb="9" eb="12">
      <t>セイサンセイ</t>
    </rPh>
    <rPh sb="12" eb="14">
      <t>コウジョウ</t>
    </rPh>
    <rPh sb="15" eb="16">
      <t>ヒ</t>
    </rPh>
    <rPh sb="16" eb="19">
      <t>タイメンカ</t>
    </rPh>
    <rPh sb="35" eb="37">
      <t>ニュウリョク</t>
    </rPh>
    <rPh sb="40" eb="42">
      <t>モジ</t>
    </rPh>
    <phoneticPr fontId="2"/>
  </si>
  <si>
    <t>※交付申請後は一切変更ができなくなりますので慎重にご選択ください。</t>
    <rPh sb="1" eb="3">
      <t>コウフ</t>
    </rPh>
    <rPh sb="3" eb="6">
      <t>シンセイゴ</t>
    </rPh>
    <rPh sb="7" eb="9">
      <t>イッサイ</t>
    </rPh>
    <rPh sb="9" eb="11">
      <t>ヘンコウ</t>
    </rPh>
    <rPh sb="22" eb="24">
      <t>シンチョウ</t>
    </rPh>
    <rPh sb="26" eb="28">
      <t>センタク</t>
    </rPh>
    <phoneticPr fontId="2"/>
  </si>
  <si>
    <t>※過去にＩＴ導入補助金を受給している場合、別のＩＴツールを導入して頂くようよろしくお願いします。</t>
    <rPh sb="1" eb="3">
      <t>カコ</t>
    </rPh>
    <rPh sb="6" eb="8">
      <t>ドウニュウ</t>
    </rPh>
    <rPh sb="8" eb="11">
      <t>ホジョキン</t>
    </rPh>
    <rPh sb="12" eb="14">
      <t>ジュキュウ</t>
    </rPh>
    <rPh sb="18" eb="20">
      <t>バアイ</t>
    </rPh>
    <rPh sb="21" eb="22">
      <t>ベツ</t>
    </rPh>
    <rPh sb="29" eb="31">
      <t>ドウニュウ</t>
    </rPh>
    <rPh sb="33" eb="34">
      <t>イタダ</t>
    </rPh>
    <rPh sb="42" eb="43">
      <t>ネガ</t>
    </rPh>
    <phoneticPr fontId="2"/>
  </si>
  <si>
    <t>※ご記入頂くと申請がスムーズです(必須ではありません)。</t>
    <rPh sb="2" eb="4">
      <t>キニュウ</t>
    </rPh>
    <rPh sb="4" eb="5">
      <t>イタダ</t>
    </rPh>
    <rPh sb="7" eb="9">
      <t>シンセイ</t>
    </rPh>
    <rPh sb="17" eb="19">
      <t>ヒッス</t>
    </rPh>
    <phoneticPr fontId="2"/>
  </si>
  <si>
    <t>※一度お送りいただいたもので修正される場合は、修正したところに色をつけて頂ければと思います(交付申請提出前に限る)。</t>
    <rPh sb="1" eb="3">
      <t>イチド</t>
    </rPh>
    <rPh sb="4" eb="5">
      <t>オク</t>
    </rPh>
    <rPh sb="14" eb="16">
      <t>シュウセイ</t>
    </rPh>
    <rPh sb="19" eb="21">
      <t>バアイ</t>
    </rPh>
    <rPh sb="23" eb="25">
      <t>シュウセイ</t>
    </rPh>
    <rPh sb="31" eb="32">
      <t>イロ</t>
    </rPh>
    <rPh sb="36" eb="37">
      <t>イタダ</t>
    </rPh>
    <rPh sb="41" eb="42">
      <t>オモ</t>
    </rPh>
    <rPh sb="46" eb="48">
      <t>コウフ</t>
    </rPh>
    <rPh sb="48" eb="50">
      <t>シンセイ</t>
    </rPh>
    <rPh sb="50" eb="52">
      <t>テイシュツ</t>
    </rPh>
    <rPh sb="52" eb="53">
      <t>マエ</t>
    </rPh>
    <rPh sb="54" eb="55">
      <t>カギ</t>
    </rPh>
    <phoneticPr fontId="2"/>
  </si>
  <si>
    <r>
      <t>※採択・交付決定後に合計(税込)額をIT導入支援事業者に振込、その振込控で補助金を申請します。</t>
    </r>
    <r>
      <rPr>
        <sz val="11"/>
        <color rgb="FFFF0000"/>
        <rFont val="ＭＳ Ｐゴシック"/>
        <family val="3"/>
        <charset val="128"/>
        <scheme val="minor"/>
      </rPr>
      <t>資金的に無理な申請はやめましょう</t>
    </r>
    <r>
      <rPr>
        <sz val="11"/>
        <color theme="1"/>
        <rFont val="ＭＳ Ｐゴシック"/>
        <family val="2"/>
        <scheme val="minor"/>
      </rPr>
      <t>。</t>
    </r>
    <rPh sb="1" eb="3">
      <t>サイタク</t>
    </rPh>
    <rPh sb="4" eb="6">
      <t>コウフ</t>
    </rPh>
    <rPh sb="6" eb="8">
      <t>ケッテイ</t>
    </rPh>
    <rPh sb="8" eb="9">
      <t>ゴ</t>
    </rPh>
    <rPh sb="10" eb="12">
      <t>ゴウケイ</t>
    </rPh>
    <rPh sb="13" eb="15">
      <t>ゼイコミ</t>
    </rPh>
    <rPh sb="16" eb="17">
      <t>ガク</t>
    </rPh>
    <rPh sb="20" eb="22">
      <t>ドウニュウ</t>
    </rPh>
    <rPh sb="22" eb="24">
      <t>シエン</t>
    </rPh>
    <rPh sb="24" eb="27">
      <t>ジギョウシャ</t>
    </rPh>
    <rPh sb="28" eb="29">
      <t>フ</t>
    </rPh>
    <rPh sb="29" eb="30">
      <t>コ</t>
    </rPh>
    <rPh sb="33" eb="34">
      <t>フ</t>
    </rPh>
    <rPh sb="34" eb="35">
      <t>コ</t>
    </rPh>
    <rPh sb="35" eb="36">
      <t>ヒカ</t>
    </rPh>
    <rPh sb="37" eb="40">
      <t>ホジョキン</t>
    </rPh>
    <rPh sb="41" eb="43">
      <t>シンセイ</t>
    </rPh>
    <rPh sb="47" eb="50">
      <t>シキンテキ</t>
    </rPh>
    <rPh sb="51" eb="53">
      <t>ムリ</t>
    </rPh>
    <rPh sb="54" eb="56">
      <t>シンセイ</t>
    </rPh>
    <phoneticPr fontId="2"/>
  </si>
  <si>
    <t>年数(1or2)</t>
    <rPh sb="0" eb="2">
      <t>ネンスウ</t>
    </rPh>
    <phoneticPr fontId="2"/>
  </si>
  <si>
    <t>通常枠補助対象経費合計</t>
    <rPh sb="0" eb="2">
      <t>ツウジョウ</t>
    </rPh>
    <rPh sb="2" eb="3">
      <t>ワク</t>
    </rPh>
    <rPh sb="3" eb="5">
      <t>ホジョ</t>
    </rPh>
    <rPh sb="5" eb="7">
      <t>タイショウ</t>
    </rPh>
    <rPh sb="7" eb="9">
      <t>ケイヒ</t>
    </rPh>
    <rPh sb="9" eb="11">
      <t>ゴウケイ</t>
    </rPh>
    <phoneticPr fontId="2"/>
  </si>
  <si>
    <t>－</t>
    <phoneticPr fontId="2"/>
  </si>
  <si>
    <t>　補助率2/3部分</t>
    <rPh sb="1" eb="4">
      <t>ホジョリツ</t>
    </rPh>
    <rPh sb="7" eb="9">
      <t>ブブン</t>
    </rPh>
    <phoneticPr fontId="2"/>
  </si>
  <si>
    <t>　補助率1/2部分</t>
    <rPh sb="7" eb="9">
      <t>ブブン</t>
    </rPh>
    <phoneticPr fontId="2"/>
  </si>
  <si>
    <t>※買い切りの場合1のみ</t>
    <rPh sb="1" eb="2">
      <t>カ</t>
    </rPh>
    <rPh sb="3" eb="4">
      <t>キ</t>
    </rPh>
    <rPh sb="6" eb="8">
      <t>バアイ</t>
    </rPh>
    <phoneticPr fontId="2"/>
  </si>
  <si>
    <t>　補助率1/2部分</t>
    <rPh sb="1" eb="4">
      <t>ホジョリツ</t>
    </rPh>
    <rPh sb="7" eb="9">
      <t>ブブン</t>
    </rPh>
    <phoneticPr fontId="2"/>
  </si>
  <si>
    <t>通常枠補助金合計額</t>
    <rPh sb="0" eb="2">
      <t>ツウジョウ</t>
    </rPh>
    <rPh sb="2" eb="3">
      <t>ワク</t>
    </rPh>
    <rPh sb="3" eb="6">
      <t>ホジョキン</t>
    </rPh>
    <rPh sb="6" eb="9">
      <t>ゴウケイガク</t>
    </rPh>
    <phoneticPr fontId="2"/>
  </si>
  <si>
    <t>サポート業務</t>
    <rPh sb="4" eb="6">
      <t>ギョウム</t>
    </rPh>
    <phoneticPr fontId="2"/>
  </si>
  <si>
    <t>UA支援報酬見込額</t>
    <rPh sb="2" eb="4">
      <t>シエン</t>
    </rPh>
    <rPh sb="4" eb="6">
      <t>ホウシュウ</t>
    </rPh>
    <rPh sb="6" eb="9">
      <t>ミコミガク</t>
    </rPh>
    <phoneticPr fontId="2"/>
  </si>
  <si>
    <t>実質負担予想(税込)</t>
    <phoneticPr fontId="2"/>
  </si>
  <si>
    <t>数量</t>
    <rPh sb="0" eb="2">
      <t>スウリョウ</t>
    </rPh>
    <phoneticPr fontId="2"/>
  </si>
  <si>
    <t>※マネーフォワードビジネスは素点が高く(3プロセス＋クラウド加点+インボイス加点)採択されやすいＩＴツールです。外す場合はご注意ください。</t>
    <rPh sb="14" eb="16">
      <t>ソテン</t>
    </rPh>
    <rPh sb="17" eb="18">
      <t>タカ</t>
    </rPh>
    <rPh sb="30" eb="32">
      <t>カテン</t>
    </rPh>
    <rPh sb="38" eb="40">
      <t>カテン</t>
    </rPh>
    <rPh sb="41" eb="43">
      <t>サイタク</t>
    </rPh>
    <rPh sb="56" eb="57">
      <t>ハズ</t>
    </rPh>
    <rPh sb="58" eb="60">
      <t>バアイ</t>
    </rPh>
    <rPh sb="62" eb="64">
      <t>チュウイ</t>
    </rPh>
    <phoneticPr fontId="2"/>
  </si>
  <si>
    <t>https://ittoollist.com/ittools</t>
    <phoneticPr fontId="2"/>
  </si>
  <si>
    <t>上記いずれかのITツールを活用するために必要なもの限定</t>
    <rPh sb="0" eb="2">
      <t>ジョウキ</t>
    </rPh>
    <rPh sb="13" eb="15">
      <t>カツヨウ</t>
    </rPh>
    <rPh sb="20" eb="22">
      <t>ヒツヨウ</t>
    </rPh>
    <rPh sb="25" eb="27">
      <t>ゲンテイ</t>
    </rPh>
    <phoneticPr fontId="2"/>
  </si>
  <si>
    <t>※ハードウェアについては予算を入力しておくだけで交付申請が可能です。採択後にITツールを利用するためのパソコンやタブレットの機器の選定が可能です。</t>
    <rPh sb="12" eb="14">
      <t>ヨサン</t>
    </rPh>
    <rPh sb="15" eb="17">
      <t>ニュウリョク</t>
    </rPh>
    <rPh sb="24" eb="26">
      <t>コウフ</t>
    </rPh>
    <rPh sb="26" eb="28">
      <t>シンセイ</t>
    </rPh>
    <rPh sb="29" eb="31">
      <t>カノウ</t>
    </rPh>
    <rPh sb="34" eb="36">
      <t>サイタク</t>
    </rPh>
    <rPh sb="36" eb="37">
      <t>ゴ</t>
    </rPh>
    <rPh sb="44" eb="46">
      <t>リヨウ</t>
    </rPh>
    <rPh sb="62" eb="64">
      <t>キキ</t>
    </rPh>
    <rPh sb="65" eb="67">
      <t>センテイ</t>
    </rPh>
    <rPh sb="68" eb="70">
      <t>カノウ</t>
    </rPh>
    <phoneticPr fontId="2"/>
  </si>
  <si>
    <t>上記ＰＯＳレジのシステム活用に必要なものに限定</t>
    <rPh sb="0" eb="2">
      <t>ジョウキ</t>
    </rPh>
    <rPh sb="12" eb="14">
      <t>カツヨウ</t>
    </rPh>
    <rPh sb="15" eb="17">
      <t>ヒツヨウ</t>
    </rPh>
    <rPh sb="21" eb="23">
      <t>ゲンテイ</t>
    </rPh>
    <phoneticPr fontId="2"/>
  </si>
  <si>
    <t>※ＰＯＳレジのハードウェアは事前に登録されているもののみ選択可能</t>
    <rPh sb="14" eb="16">
      <t>ジゼン</t>
    </rPh>
    <rPh sb="17" eb="19">
      <t>トウロク</t>
    </rPh>
    <rPh sb="28" eb="30">
      <t>センタク</t>
    </rPh>
    <rPh sb="30" eb="32">
      <t>カノウ</t>
    </rPh>
    <phoneticPr fontId="2"/>
  </si>
  <si>
    <t>パソコン・タブレット端末等ハードウェア購入予定単価、台数(可能な限り具体的に入力してください)※事前登録が不要です</t>
    <rPh sb="10" eb="12">
      <t>タンマツ</t>
    </rPh>
    <rPh sb="12" eb="13">
      <t>トウ</t>
    </rPh>
    <rPh sb="19" eb="21">
      <t>コウニュウ</t>
    </rPh>
    <rPh sb="21" eb="23">
      <t>ヨテイ</t>
    </rPh>
    <rPh sb="23" eb="25">
      <t>タンカ</t>
    </rPh>
    <rPh sb="26" eb="28">
      <t>ダイスウ</t>
    </rPh>
    <rPh sb="29" eb="31">
      <t>カノウ</t>
    </rPh>
    <rPh sb="32" eb="33">
      <t>カギ</t>
    </rPh>
    <rPh sb="34" eb="37">
      <t>グタイテキ</t>
    </rPh>
    <rPh sb="38" eb="40">
      <t>ニュウリョク</t>
    </rPh>
    <rPh sb="48" eb="50">
      <t>ジゼン</t>
    </rPh>
    <rPh sb="50" eb="52">
      <t>トウロク</t>
    </rPh>
    <rPh sb="53" eb="55">
      <t>フヨウ</t>
    </rPh>
    <phoneticPr fontId="2"/>
  </si>
  <si>
    <t>【セキュリティ対策推進枠】</t>
    <rPh sb="7" eb="9">
      <t>タイサク</t>
    </rPh>
    <rPh sb="9" eb="11">
      <t>スイシン</t>
    </rPh>
    <rPh sb="11" eb="12">
      <t>ワク</t>
    </rPh>
    <phoneticPr fontId="2"/>
  </si>
  <si>
    <t>セキュリティ対策推進枠補助対象経費合計</t>
    <rPh sb="6" eb="8">
      <t>タイサク</t>
    </rPh>
    <rPh sb="8" eb="10">
      <t>スイシン</t>
    </rPh>
    <rPh sb="10" eb="11">
      <t>ワク</t>
    </rPh>
    <rPh sb="11" eb="13">
      <t>ホジョ</t>
    </rPh>
    <rPh sb="13" eb="15">
      <t>タイショウ</t>
    </rPh>
    <rPh sb="15" eb="17">
      <t>ケイヒ</t>
    </rPh>
    <rPh sb="17" eb="19">
      <t>ゴウケイ</t>
    </rPh>
    <phoneticPr fontId="2"/>
  </si>
  <si>
    <t>年数(1or2)</t>
    <phoneticPr fontId="2"/>
  </si>
  <si>
    <t>セキ枠補助金合計額</t>
    <rPh sb="2" eb="3">
      <t>ワク</t>
    </rPh>
    <rPh sb="3" eb="6">
      <t>ホジョキン</t>
    </rPh>
    <rPh sb="6" eb="9">
      <t>ゴウケイガク</t>
    </rPh>
    <phoneticPr fontId="2"/>
  </si>
  <si>
    <t>※A類型では1,499,999円が補助上限となります。</t>
    <rPh sb="2" eb="4">
      <t>ルイケイ</t>
    </rPh>
    <rPh sb="15" eb="16">
      <t>エン</t>
    </rPh>
    <rPh sb="17" eb="19">
      <t>ホジョ</t>
    </rPh>
    <rPh sb="19" eb="21">
      <t>ジョウゲン</t>
    </rPh>
    <phoneticPr fontId="2"/>
  </si>
  <si>
    <r>
      <t>※</t>
    </r>
    <r>
      <rPr>
        <sz val="11"/>
        <color rgb="FFFF0000"/>
        <rFont val="ＭＳ Ｐゴシック"/>
        <family val="3"/>
        <charset val="128"/>
        <scheme val="minor"/>
      </rPr>
      <t>Ｂ類型</t>
    </r>
    <r>
      <rPr>
        <sz val="11"/>
        <color theme="1"/>
        <rFont val="ＭＳ Ｐゴシック"/>
        <family val="2"/>
        <scheme val="minor"/>
      </rPr>
      <t>は4～5年間ＩＴツールの解約ができません。一部でも解約の場合は</t>
    </r>
    <r>
      <rPr>
        <sz val="11"/>
        <color rgb="FFFF0000"/>
        <rFont val="ＭＳ Ｐゴシック"/>
        <family val="3"/>
        <charset val="128"/>
        <scheme val="minor"/>
      </rPr>
      <t>補助金全額返還</t>
    </r>
    <r>
      <rPr>
        <sz val="11"/>
        <color theme="1"/>
        <rFont val="ＭＳ Ｐゴシック"/>
        <family val="2"/>
        <scheme val="minor"/>
      </rPr>
      <t>のペナルティがあり得ます。</t>
    </r>
    <rPh sb="2" eb="4">
      <t>ルイケイ</t>
    </rPh>
    <rPh sb="8" eb="10">
      <t>ネンカン</t>
    </rPh>
    <rPh sb="16" eb="18">
      <t>カイヤク</t>
    </rPh>
    <rPh sb="25" eb="27">
      <t>イチブ</t>
    </rPh>
    <rPh sb="29" eb="31">
      <t>カイヤク</t>
    </rPh>
    <rPh sb="32" eb="34">
      <t>バアイ</t>
    </rPh>
    <rPh sb="35" eb="38">
      <t>ホジョキン</t>
    </rPh>
    <rPh sb="38" eb="40">
      <t>ゼンガク</t>
    </rPh>
    <rPh sb="40" eb="42">
      <t>ヘンカン</t>
    </rPh>
    <rPh sb="51" eb="52">
      <t>エ</t>
    </rPh>
    <phoneticPr fontId="2"/>
  </si>
  <si>
    <r>
      <t>※当社で取り扱うハードウェアの価格は</t>
    </r>
    <r>
      <rPr>
        <sz val="11"/>
        <color rgb="FFFF0000"/>
        <rFont val="ＭＳ Ｐゴシック"/>
        <family val="3"/>
        <charset val="128"/>
        <scheme val="minor"/>
      </rPr>
      <t>ヨドバシドットコム</t>
    </r>
    <r>
      <rPr>
        <sz val="11"/>
        <color theme="1"/>
        <rFont val="ＭＳ Ｐゴシック"/>
        <family val="2"/>
        <scheme val="minor"/>
      </rPr>
      <t>か</t>
    </r>
    <r>
      <rPr>
        <sz val="11"/>
        <color rgb="FFFF0000"/>
        <rFont val="ＭＳ Ｐゴシック"/>
        <family val="3"/>
        <charset val="128"/>
        <scheme val="minor"/>
      </rPr>
      <t>ビックカメラ</t>
    </r>
    <r>
      <rPr>
        <sz val="11"/>
        <color theme="1"/>
        <rFont val="ＭＳ Ｐゴシック"/>
        <family val="2"/>
        <scheme val="minor"/>
      </rPr>
      <t>の価格を準用しています。</t>
    </r>
    <phoneticPr fontId="2"/>
  </si>
  <si>
    <r>
      <t>※ITツールの</t>
    </r>
    <r>
      <rPr>
        <sz val="11"/>
        <color rgb="FFFF0000"/>
        <rFont val="ＭＳ Ｐゴシック"/>
        <family val="3"/>
        <charset val="128"/>
        <scheme val="minor"/>
      </rPr>
      <t>利用年数の間は解約できません</t>
    </r>
    <r>
      <rPr>
        <sz val="11"/>
        <color theme="1"/>
        <rFont val="ＭＳ Ｐゴシック"/>
        <family val="2"/>
        <scheme val="minor"/>
      </rPr>
      <t>。なお、各ツールのうち</t>
    </r>
    <r>
      <rPr>
        <sz val="11"/>
        <color rgb="FFFF0000"/>
        <rFont val="ＭＳ Ｐゴシック"/>
        <family val="3"/>
        <charset val="128"/>
        <scheme val="minor"/>
      </rPr>
      <t>最も納品が遅い日付をベースに解約不能期間を計算</t>
    </r>
    <r>
      <rPr>
        <sz val="11"/>
        <color theme="1"/>
        <rFont val="ＭＳ Ｐゴシック"/>
        <family val="2"/>
        <scheme val="minor"/>
      </rPr>
      <t>します。</t>
    </r>
    <rPh sb="7" eb="9">
      <t>リヨウ</t>
    </rPh>
    <rPh sb="9" eb="11">
      <t>ネンスウ</t>
    </rPh>
    <rPh sb="12" eb="13">
      <t>アイダ</t>
    </rPh>
    <rPh sb="14" eb="16">
      <t>カイヤク</t>
    </rPh>
    <rPh sb="25" eb="26">
      <t>カク</t>
    </rPh>
    <rPh sb="32" eb="33">
      <t>モット</t>
    </rPh>
    <rPh sb="34" eb="36">
      <t>ノウヒン</t>
    </rPh>
    <rPh sb="37" eb="38">
      <t>オソ</t>
    </rPh>
    <rPh sb="39" eb="41">
      <t>ヒヅケ</t>
    </rPh>
    <rPh sb="46" eb="48">
      <t>カイヤク</t>
    </rPh>
    <rPh sb="48" eb="50">
      <t>フノウ</t>
    </rPh>
    <rPh sb="50" eb="52">
      <t>キカン</t>
    </rPh>
    <rPh sb="53" eb="55">
      <t>ケイサン</t>
    </rPh>
    <phoneticPr fontId="2"/>
  </si>
  <si>
    <t>パソコンのセキュリティ対策を強化</t>
    <rPh sb="11" eb="13">
      <t>タイサク</t>
    </rPh>
    <rPh sb="14" eb="16">
      <t>キョウカ</t>
    </rPh>
    <phoneticPr fontId="2"/>
  </si>
  <si>
    <t>←ミスの防止のため必ずご入力ください</t>
    <rPh sb="4" eb="6">
      <t>ボウシ</t>
    </rPh>
    <rPh sb="9" eb="10">
      <t>カナラ</t>
    </rPh>
    <rPh sb="12" eb="14">
      <t>ニュウリョク</t>
    </rPh>
    <phoneticPr fontId="2"/>
  </si>
  <si>
    <t>マネーフォワードクラウド ビジネス</t>
    <phoneticPr fontId="2"/>
  </si>
  <si>
    <t>どのように活用して生産性向上につなげるのか</t>
    <rPh sb="5" eb="7">
      <t>カツヨウ</t>
    </rPh>
    <rPh sb="9" eb="12">
      <t>セイサンセイ</t>
    </rPh>
    <rPh sb="12" eb="14">
      <t>コウジョウ</t>
    </rPh>
    <phoneticPr fontId="2"/>
  </si>
  <si>
    <t>金融機関・取引先とデータ連携、インボイス対応に活用</t>
    <rPh sb="20" eb="22">
      <t>タイオウ</t>
    </rPh>
    <rPh sb="23" eb="25">
      <t>カツヨウ</t>
    </rPh>
    <phoneticPr fontId="2"/>
  </si>
  <si>
    <r>
      <t>商品名(</t>
    </r>
    <r>
      <rPr>
        <b/>
        <sz val="10"/>
        <color rgb="FFFF0000"/>
        <rFont val="ＭＳ Ｐゴシック"/>
        <family val="3"/>
        <charset val="128"/>
        <scheme val="minor"/>
      </rPr>
      <t>型番</t>
    </r>
    <r>
      <rPr>
        <sz val="10"/>
        <color theme="1"/>
        <rFont val="ＭＳ Ｐゴシック"/>
        <family val="3"/>
        <charset val="128"/>
        <scheme val="minor"/>
      </rPr>
      <t>まで正確に入力してください)</t>
    </r>
    <r>
      <rPr>
        <sz val="10"/>
        <rFont val="ＭＳ Ｐゴシック"/>
        <family val="3"/>
        <charset val="128"/>
        <scheme val="minor"/>
      </rPr>
      <t>※採択・交付決定後に</t>
    </r>
    <r>
      <rPr>
        <b/>
        <sz val="10"/>
        <color rgb="FFFF0000"/>
        <rFont val="ＭＳ Ｐゴシック"/>
        <family val="3"/>
        <charset val="128"/>
        <scheme val="minor"/>
      </rPr>
      <t>変更はできません。</t>
    </r>
    <rPh sb="0" eb="3">
      <t>ショウヒンメイ</t>
    </rPh>
    <rPh sb="4" eb="6">
      <t>カタバン</t>
    </rPh>
    <rPh sb="8" eb="10">
      <t>セイカク</t>
    </rPh>
    <rPh sb="11" eb="13">
      <t>ニュウリョク</t>
    </rPh>
    <rPh sb="21" eb="23">
      <t>サイタク</t>
    </rPh>
    <rPh sb="24" eb="26">
      <t>コウフ</t>
    </rPh>
    <rPh sb="26" eb="29">
      <t>ケッテイゴ</t>
    </rPh>
    <rPh sb="30" eb="32">
      <t>ヘンコウ</t>
    </rPh>
    <phoneticPr fontId="2"/>
  </si>
  <si>
    <r>
      <t>※IT導入補助金の</t>
    </r>
    <r>
      <rPr>
        <sz val="11"/>
        <color rgb="FFFF0000"/>
        <rFont val="ＭＳ Ｐゴシック"/>
        <family val="3"/>
        <charset val="128"/>
        <scheme val="minor"/>
      </rPr>
      <t>採択・交付決定</t>
    </r>
    <r>
      <rPr>
        <sz val="11"/>
        <color theme="1"/>
        <rFont val="ＭＳ Ｐゴシック"/>
        <family val="2"/>
        <scheme val="minor"/>
      </rPr>
      <t>を受けた場合下記のＩＴツールやハードウェアを</t>
    </r>
    <r>
      <rPr>
        <sz val="11"/>
        <color rgb="FFFF0000"/>
        <rFont val="ＭＳ Ｐゴシック"/>
        <family val="3"/>
        <charset val="128"/>
        <scheme val="minor"/>
      </rPr>
      <t>発注</t>
    </r>
    <r>
      <rPr>
        <sz val="11"/>
        <color theme="1"/>
        <rFont val="ＭＳ Ｐゴシック"/>
        <family val="2"/>
        <scheme val="minor"/>
      </rPr>
      <t>頂き、2か月以内にお振り込み頂くことになります。その前提でご入力ください(不採択の場合は発注義務はなし)</t>
    </r>
    <rPh sb="3" eb="5">
      <t>ドウニュウ</t>
    </rPh>
    <rPh sb="5" eb="8">
      <t>ホジョキン</t>
    </rPh>
    <rPh sb="9" eb="11">
      <t>サイタク</t>
    </rPh>
    <rPh sb="12" eb="14">
      <t>コウフ</t>
    </rPh>
    <rPh sb="14" eb="16">
      <t>ケッテイ</t>
    </rPh>
    <rPh sb="17" eb="18">
      <t>ウ</t>
    </rPh>
    <rPh sb="20" eb="22">
      <t>バアイ</t>
    </rPh>
    <rPh sb="22" eb="24">
      <t>カキ</t>
    </rPh>
    <rPh sb="38" eb="40">
      <t>ハッチュウ</t>
    </rPh>
    <rPh sb="40" eb="41">
      <t>イタダ</t>
    </rPh>
    <rPh sb="45" eb="46">
      <t>ゲツ</t>
    </rPh>
    <rPh sb="46" eb="48">
      <t>イナイ</t>
    </rPh>
    <rPh sb="50" eb="51">
      <t>フ</t>
    </rPh>
    <rPh sb="52" eb="53">
      <t>コ</t>
    </rPh>
    <rPh sb="54" eb="55">
      <t>イタダ</t>
    </rPh>
    <rPh sb="66" eb="68">
      <t>ゼンテイ</t>
    </rPh>
    <rPh sb="70" eb="72">
      <t>ニュウリョク</t>
    </rPh>
    <rPh sb="77" eb="80">
      <t>フサイタク</t>
    </rPh>
    <rPh sb="81" eb="83">
      <t>バアイ</t>
    </rPh>
    <rPh sb="84" eb="86">
      <t>ハッチュウ</t>
    </rPh>
    <rPh sb="86" eb="88">
      <t>ギム</t>
    </rPh>
    <phoneticPr fontId="2"/>
  </si>
  <si>
    <t>DL04-0016395</t>
    <phoneticPr fontId="2"/>
  </si>
  <si>
    <t>事業規模選択</t>
    <rPh sb="0" eb="2">
      <t>ジギョウ</t>
    </rPh>
    <rPh sb="2" eb="4">
      <t>キボ</t>
    </rPh>
    <rPh sb="4" eb="6">
      <t>センタク</t>
    </rPh>
    <phoneticPr fontId="2"/>
  </si>
  <si>
    <t>中小企業</t>
  </si>
  <si>
    <t>　補助率3/4(4/5)部分</t>
    <rPh sb="1" eb="4">
      <t>ホジョリツ</t>
    </rPh>
    <rPh sb="12" eb="14">
      <t>ブブン</t>
    </rPh>
    <phoneticPr fontId="2"/>
  </si>
  <si>
    <t>インボイス対応類型補助対象POSレジハード合計</t>
    <rPh sb="5" eb="7">
      <t>タイオウ</t>
    </rPh>
    <rPh sb="9" eb="11">
      <t>ホジョ</t>
    </rPh>
    <rPh sb="11" eb="13">
      <t>タイショウ</t>
    </rPh>
    <rPh sb="21" eb="23">
      <t>ゴウケイ</t>
    </rPh>
    <phoneticPr fontId="2"/>
  </si>
  <si>
    <t>インボイス対応類型補助対象経費合計</t>
    <rPh sb="5" eb="7">
      <t>タイオウ</t>
    </rPh>
    <rPh sb="9" eb="11">
      <t>ホジョ</t>
    </rPh>
    <rPh sb="11" eb="13">
      <t>タイショウ</t>
    </rPh>
    <rPh sb="13" eb="15">
      <t>ケイヒ</t>
    </rPh>
    <rPh sb="15" eb="17">
      <t>ゴウケイ</t>
    </rPh>
    <phoneticPr fontId="2"/>
  </si>
  <si>
    <t>インボイス対応類型ソフトウェア・オプション合計</t>
    <rPh sb="5" eb="7">
      <t>タイオウ</t>
    </rPh>
    <rPh sb="7" eb="9">
      <t>ルイケイ</t>
    </rPh>
    <rPh sb="21" eb="23">
      <t>ゴウケイ</t>
    </rPh>
    <phoneticPr fontId="2"/>
  </si>
  <si>
    <t>※サポート業務で外注先のご希望がある場合は下記にご入力下さい。</t>
    <rPh sb="5" eb="7">
      <t>ギョウム</t>
    </rPh>
    <rPh sb="8" eb="11">
      <t>ガイチュウサキ</t>
    </rPh>
    <rPh sb="13" eb="15">
      <t>キボウ</t>
    </rPh>
    <rPh sb="18" eb="20">
      <t>バアイ</t>
    </rPh>
    <rPh sb="21" eb="23">
      <t>カキ</t>
    </rPh>
    <rPh sb="25" eb="27">
      <t>ニュウリョク</t>
    </rPh>
    <rPh sb="27" eb="28">
      <t>クダ</t>
    </rPh>
    <phoneticPr fontId="2"/>
  </si>
  <si>
    <t>インボイス類型補助金合計額</t>
    <rPh sb="5" eb="7">
      <t>ルイケイ</t>
    </rPh>
    <rPh sb="7" eb="10">
      <t>ホジョキン</t>
    </rPh>
    <rPh sb="10" eb="13">
      <t>ゴウケイガク</t>
    </rPh>
    <phoneticPr fontId="2"/>
  </si>
  <si>
    <r>
      <t>【インボイス対応類型】</t>
    </r>
    <r>
      <rPr>
        <sz val="11"/>
        <color theme="1"/>
        <rFont val="ＭＳ Ｐゴシック"/>
        <family val="3"/>
        <charset val="128"/>
        <scheme val="minor"/>
      </rPr>
      <t>※「インボイス対応</t>
    </r>
    <r>
      <rPr>
        <b/>
        <sz val="11"/>
        <color rgb="FFFF0000"/>
        <rFont val="ＭＳ Ｐゴシック"/>
        <family val="3"/>
        <charset val="128"/>
        <scheme val="minor"/>
      </rPr>
      <t>類型対応</t>
    </r>
    <r>
      <rPr>
        <sz val="11"/>
        <color theme="1"/>
        <rFont val="ＭＳ Ｐゴシック"/>
        <family val="3"/>
        <charset val="128"/>
        <scheme val="minor"/>
      </rPr>
      <t>」と記載があるツールとサポートセキュリティなどに限られます。</t>
    </r>
    <rPh sb="6" eb="8">
      <t>タイオウ</t>
    </rPh>
    <rPh sb="8" eb="10">
      <t>ルイケイ</t>
    </rPh>
    <rPh sb="18" eb="20">
      <t>タイオウ</t>
    </rPh>
    <rPh sb="20" eb="22">
      <t>ルイケイ</t>
    </rPh>
    <rPh sb="22" eb="24">
      <t>タイオウ</t>
    </rPh>
    <rPh sb="26" eb="28">
      <t>キサイ</t>
    </rPh>
    <rPh sb="48" eb="49">
      <t>カギ</t>
    </rPh>
    <phoneticPr fontId="2"/>
  </si>
  <si>
    <t>インボイス対応類型補助対象ハード合計</t>
    <rPh sb="5" eb="7">
      <t>タイオウ</t>
    </rPh>
    <rPh sb="9" eb="11">
      <t>ホジョ</t>
    </rPh>
    <rPh sb="11" eb="13">
      <t>タイショウ</t>
    </rPh>
    <rPh sb="16" eb="18">
      <t>ゴウケイ</t>
    </rPh>
    <phoneticPr fontId="2"/>
  </si>
  <si>
    <r>
      <rPr>
        <b/>
        <sz val="11"/>
        <color theme="1"/>
        <rFont val="ＭＳ Ｐゴシック"/>
        <family val="3"/>
        <charset val="128"/>
        <scheme val="minor"/>
      </rPr>
      <t>【通常枠】</t>
    </r>
    <r>
      <rPr>
        <sz val="10"/>
        <color theme="1"/>
        <rFont val="ＭＳ Ｐゴシック"/>
        <family val="3"/>
        <charset val="128"/>
        <scheme val="minor"/>
      </rPr>
      <t>A･B類型※「インボイス対応類型対応」の記載に関わらず選択可能です。インボイス対応類型で選択したツールとの重複ができません。</t>
    </r>
    <rPh sb="1" eb="3">
      <t>ツウジョウ</t>
    </rPh>
    <rPh sb="3" eb="4">
      <t>ワク</t>
    </rPh>
    <rPh sb="8" eb="10">
      <t>ルイケイ</t>
    </rPh>
    <rPh sb="17" eb="19">
      <t>タイオウ</t>
    </rPh>
    <rPh sb="19" eb="21">
      <t>ルイケイ</t>
    </rPh>
    <rPh sb="21" eb="23">
      <t>タイオウ</t>
    </rPh>
    <rPh sb="25" eb="27">
      <t>キサイ</t>
    </rPh>
    <rPh sb="28" eb="29">
      <t>カカ</t>
    </rPh>
    <rPh sb="32" eb="34">
      <t>センタク</t>
    </rPh>
    <rPh sb="34" eb="36">
      <t>カノウ</t>
    </rPh>
    <rPh sb="44" eb="46">
      <t>タイオウ</t>
    </rPh>
    <rPh sb="46" eb="48">
      <t>ルイケイ</t>
    </rPh>
    <rPh sb="49" eb="51">
      <t>センタク</t>
    </rPh>
    <rPh sb="58" eb="60">
      <t>ジュウフク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</si>
</sst>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scheme val="minor"/>
    </font>
    <font>
      <b/>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2"/>
      <scheme val="minor"/>
    </font>
    <font>
      <sz val="11"/>
      <name val="ＭＳ Ｐゴシック"/>
      <family val="3"/>
      <charset val="128"/>
      <scheme val="minor"/>
    </font>
    <font>
      <sz val="11"/>
      <color theme="0"/>
      <name val="ＭＳ Ｐゴシック"/>
      <family val="2"/>
      <scheme val="minor"/>
    </font>
    <font>
      <sz val="11"/>
      <name val="ＭＳ Ｐゴシック"/>
      <family val="2"/>
      <scheme val="minor"/>
    </font>
    <font>
      <sz val="11"/>
      <color theme="0"/>
      <name val="ＭＳ Ｐゴシック"/>
      <family val="3"/>
      <charset val="128"/>
      <scheme val="minor"/>
    </font>
    <font>
      <sz val="11"/>
      <color rgb="FFFF0000"/>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9"/>
      <color rgb="FFFF0000"/>
      <name val="ＭＳ Ｐゴシック"/>
      <family val="3"/>
      <charset val="128"/>
      <scheme val="minor"/>
    </font>
    <font>
      <sz val="10"/>
      <color theme="1"/>
      <name val="ＭＳ Ｐゴシック"/>
      <family val="2"/>
      <scheme val="minor"/>
    </font>
    <font>
      <b/>
      <sz val="9"/>
      <color rgb="FFFF0000"/>
      <name val="ＭＳ Ｐゴシック"/>
      <family val="3"/>
      <charset val="128"/>
      <scheme val="minor"/>
    </font>
    <font>
      <sz val="8"/>
      <color theme="1"/>
      <name val="ＭＳ Ｐゴシック"/>
      <family val="3"/>
      <charset val="128"/>
      <scheme val="minor"/>
    </font>
    <font>
      <b/>
      <sz val="14"/>
      <color rgb="FFFF0000"/>
      <name val="ＭＳ Ｐゴシック"/>
      <family val="3"/>
      <charset val="128"/>
      <scheme val="minor"/>
    </font>
    <font>
      <sz val="9"/>
      <color theme="0" tint="-0.499984740745262"/>
      <name val="ＭＳ Ｐゴシック"/>
      <family val="3"/>
      <charset val="128"/>
      <scheme val="minor"/>
    </font>
    <font>
      <sz val="9"/>
      <color indexed="81"/>
      <name val="MS P ゴシック"/>
      <family val="3"/>
      <charset val="128"/>
    </font>
    <font>
      <b/>
      <sz val="9"/>
      <color indexed="81"/>
      <name val="MS P ゴシック"/>
      <family val="3"/>
      <charset val="128"/>
    </font>
    <font>
      <sz val="8"/>
      <color theme="1"/>
      <name val="ＭＳ Ｐゴシック"/>
      <family val="2"/>
      <scheme val="minor"/>
    </font>
    <font>
      <sz val="8.5"/>
      <color theme="1"/>
      <name val="ＭＳ Ｐゴシック"/>
      <family val="2"/>
      <scheme val="minor"/>
    </font>
    <font>
      <sz val="9"/>
      <color theme="0"/>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7"/>
      <color theme="1"/>
      <name val="ＭＳ Ｐゴシック"/>
      <family val="3"/>
      <charset val="128"/>
      <scheme val="minor"/>
    </font>
    <font>
      <b/>
      <sz val="12"/>
      <color rgb="FFFF0000"/>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64"/>
      </right>
      <top style="thin">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5" fillId="0" borderId="0" applyNumberFormat="0" applyFill="0" applyBorder="0" applyAlignment="0" applyProtection="0"/>
  </cellStyleXfs>
  <cellXfs count="98">
    <xf numFmtId="0" fontId="0" fillId="0" borderId="0" xfId="0"/>
    <xf numFmtId="0" fontId="0" fillId="3" borderId="4" xfId="0" applyFill="1" applyBorder="1" applyAlignment="1">
      <alignment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0" fontId="8"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5" fillId="0" borderId="0" xfId="2" applyAlignment="1">
      <alignment vertical="center"/>
    </xf>
    <xf numFmtId="0" fontId="0" fillId="0" borderId="4" xfId="0" applyBorder="1" applyAlignment="1">
      <alignment horizontal="left" vertical="center"/>
    </xf>
    <xf numFmtId="0" fontId="0" fillId="0" borderId="0" xfId="0" applyAlignment="1">
      <alignment horizontal="left" vertical="center"/>
    </xf>
    <xf numFmtId="0" fontId="0" fillId="0" borderId="1" xfId="0" applyBorder="1" applyAlignment="1">
      <alignment vertical="center"/>
    </xf>
    <xf numFmtId="0" fontId="0" fillId="0" borderId="1" xfId="0" applyBorder="1" applyAlignment="1">
      <alignment vertical="center" shrinkToFit="1"/>
    </xf>
    <xf numFmtId="38" fontId="0" fillId="0" borderId="1" xfId="1" applyFont="1" applyBorder="1" applyAlignment="1">
      <alignment vertical="center"/>
    </xf>
    <xf numFmtId="38" fontId="0" fillId="2" borderId="1" xfId="1" applyFont="1" applyFill="1" applyBorder="1" applyAlignment="1">
      <alignment vertical="center"/>
    </xf>
    <xf numFmtId="0" fontId="0" fillId="2" borderId="1" xfId="0" applyFill="1" applyBorder="1" applyAlignment="1">
      <alignment vertical="center"/>
    </xf>
    <xf numFmtId="0" fontId="10" fillId="0" borderId="0" xfId="0" applyFont="1" applyAlignment="1">
      <alignment vertical="center"/>
    </xf>
    <xf numFmtId="0" fontId="11" fillId="0" borderId="0" xfId="0" applyFont="1" applyAlignment="1">
      <alignment vertical="center"/>
    </xf>
    <xf numFmtId="38" fontId="12" fillId="0" borderId="0" xfId="1" applyFont="1" applyAlignment="1">
      <alignment vertical="center"/>
    </xf>
    <xf numFmtId="0" fontId="0" fillId="0" borderId="1" xfId="0" applyBorder="1" applyAlignment="1">
      <alignment horizontal="center" vertical="center"/>
    </xf>
    <xf numFmtId="38" fontId="0" fillId="0" borderId="0" xfId="1" applyFont="1" applyBorder="1" applyAlignment="1">
      <alignment vertical="center"/>
    </xf>
    <xf numFmtId="38" fontId="0" fillId="0" borderId="0" xfId="1" applyFont="1" applyFill="1" applyBorder="1" applyAlignment="1">
      <alignment vertical="center"/>
    </xf>
    <xf numFmtId="0" fontId="14" fillId="2" borderId="1" xfId="0" applyFont="1" applyFill="1" applyBorder="1" applyAlignment="1">
      <alignment horizontal="center" vertical="center" wrapText="1"/>
    </xf>
    <xf numFmtId="38" fontId="15" fillId="0" borderId="1" xfId="1" applyFont="1" applyFill="1" applyBorder="1" applyAlignment="1">
      <alignment vertical="center" wrapText="1"/>
    </xf>
    <xf numFmtId="0" fontId="14" fillId="0" borderId="0" xfId="0" applyFont="1" applyAlignment="1">
      <alignment horizontal="left" vertical="center"/>
    </xf>
    <xf numFmtId="0" fontId="0" fillId="0" borderId="4" xfId="0" applyBorder="1" applyAlignment="1">
      <alignment horizontal="center" vertical="center"/>
    </xf>
    <xf numFmtId="0" fontId="0" fillId="0" borderId="4" xfId="0" applyBorder="1" applyAlignment="1">
      <alignment vertical="center" shrinkToFit="1"/>
    </xf>
    <xf numFmtId="38" fontId="0" fillId="0" borderId="4" xfId="1" applyFont="1" applyBorder="1" applyAlignment="1">
      <alignment vertical="center"/>
    </xf>
    <xf numFmtId="0" fontId="0" fillId="0" borderId="4" xfId="0" applyBorder="1" applyAlignment="1">
      <alignment vertical="center"/>
    </xf>
    <xf numFmtId="38" fontId="0" fillId="0" borderId="4" xfId="1" applyFont="1" applyFill="1" applyBorder="1" applyAlignment="1">
      <alignment vertical="center"/>
    </xf>
    <xf numFmtId="38" fontId="15" fillId="0" borderId="4" xfId="1" applyFont="1" applyFill="1" applyBorder="1" applyAlignment="1">
      <alignment vertical="center" wrapText="1"/>
    </xf>
    <xf numFmtId="0" fontId="0" fillId="0" borderId="5" xfId="0" applyBorder="1" applyAlignment="1">
      <alignment vertical="center"/>
    </xf>
    <xf numFmtId="0" fontId="0" fillId="0" borderId="5" xfId="0" applyBorder="1" applyAlignment="1">
      <alignment horizontal="center" vertical="center"/>
    </xf>
    <xf numFmtId="0" fontId="0" fillId="0" borderId="5" xfId="0" applyBorder="1" applyAlignment="1">
      <alignment vertical="center" shrinkToFit="1"/>
    </xf>
    <xf numFmtId="38" fontId="0" fillId="0" borderId="5" xfId="1" applyFont="1" applyBorder="1" applyAlignment="1">
      <alignment vertical="center"/>
    </xf>
    <xf numFmtId="38" fontId="15" fillId="0" borderId="5" xfId="1" applyFont="1" applyFill="1" applyBorder="1" applyAlignment="1">
      <alignment vertical="center" wrapText="1"/>
    </xf>
    <xf numFmtId="0" fontId="0" fillId="0" borderId="5" xfId="0" applyBorder="1" applyAlignment="1">
      <alignment horizontal="right" vertical="center"/>
    </xf>
    <xf numFmtId="38" fontId="0" fillId="0" borderId="6" xfId="1" applyFont="1" applyFill="1" applyBorder="1" applyAlignment="1">
      <alignment vertical="center"/>
    </xf>
    <xf numFmtId="0" fontId="0" fillId="0" borderId="0" xfId="0" applyAlignment="1">
      <alignment horizontal="center" vertical="center"/>
    </xf>
    <xf numFmtId="0" fontId="0" fillId="0" borderId="0" xfId="0" applyAlignment="1">
      <alignment vertical="center" shrinkToFit="1"/>
    </xf>
    <xf numFmtId="38" fontId="15" fillId="0" borderId="0" xfId="1" applyFont="1" applyFill="1" applyBorder="1" applyAlignment="1">
      <alignment vertical="center" wrapText="1"/>
    </xf>
    <xf numFmtId="0" fontId="0" fillId="4" borderId="1" xfId="0" applyFill="1" applyBorder="1" applyAlignment="1">
      <alignment vertical="center"/>
    </xf>
    <xf numFmtId="0" fontId="4" fillId="0" borderId="4" xfId="0" applyFont="1" applyBorder="1" applyAlignment="1">
      <alignment vertical="center"/>
    </xf>
    <xf numFmtId="38" fontId="0" fillId="0" borderId="1" xfId="1" applyFont="1" applyFill="1" applyBorder="1" applyAlignment="1">
      <alignment vertical="center"/>
    </xf>
    <xf numFmtId="38" fontId="0" fillId="0" borderId="7" xfId="1" applyFont="1" applyFill="1" applyBorder="1" applyAlignment="1">
      <alignment vertical="center"/>
    </xf>
    <xf numFmtId="0" fontId="17" fillId="0" borderId="5" xfId="0" applyFont="1" applyBorder="1" applyAlignment="1">
      <alignment horizontal="right" vertical="center"/>
    </xf>
    <xf numFmtId="0" fontId="0" fillId="0" borderId="1" xfId="0" applyBorder="1" applyAlignment="1">
      <alignment horizontal="left" vertical="center" shrinkToFit="1"/>
    </xf>
    <xf numFmtId="38" fontId="18" fillId="0" borderId="5" xfId="1" applyFont="1" applyFill="1" applyBorder="1" applyAlignment="1">
      <alignment vertical="center" wrapText="1"/>
    </xf>
    <xf numFmtId="38" fontId="18" fillId="0" borderId="0" xfId="1" applyFont="1" applyFill="1" applyBorder="1" applyAlignment="1">
      <alignment vertical="center" wrapText="1"/>
    </xf>
    <xf numFmtId="38" fontId="0" fillId="0" borderId="8" xfId="1" applyFont="1" applyFill="1" applyBorder="1" applyAlignment="1">
      <alignment vertical="center"/>
    </xf>
    <xf numFmtId="38" fontId="14" fillId="0" borderId="5" xfId="1" applyFont="1" applyBorder="1" applyAlignment="1">
      <alignment vertical="center"/>
    </xf>
    <xf numFmtId="38" fontId="14" fillId="0" borderId="0" xfId="1" applyFont="1" applyBorder="1" applyAlignment="1">
      <alignment vertical="center"/>
    </xf>
    <xf numFmtId="38" fontId="14" fillId="0" borderId="4" xfId="1" applyFont="1" applyBorder="1" applyAlignment="1">
      <alignment vertical="center"/>
    </xf>
    <xf numFmtId="0" fontId="14" fillId="0" borderId="0" xfId="0" applyFont="1" applyAlignment="1">
      <alignment horizontal="right" vertical="center"/>
    </xf>
    <xf numFmtId="0" fontId="0" fillId="5" borderId="1" xfId="0" applyFill="1" applyBorder="1" applyAlignment="1">
      <alignment horizontal="center" vertical="center"/>
    </xf>
    <xf numFmtId="0" fontId="4"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0" fillId="5" borderId="1" xfId="0" applyFill="1" applyBorder="1" applyAlignment="1">
      <alignment vertical="center"/>
    </xf>
    <xf numFmtId="38" fontId="0" fillId="5" borderId="1" xfId="1" applyFont="1" applyFill="1" applyBorder="1" applyAlignment="1">
      <alignment vertical="center"/>
    </xf>
    <xf numFmtId="0" fontId="6" fillId="0" borderId="4" xfId="0" applyFont="1" applyBorder="1" applyAlignment="1">
      <alignment vertical="center"/>
    </xf>
    <xf numFmtId="0" fontId="0" fillId="6" borderId="1" xfId="0" applyFill="1" applyBorder="1" applyAlignment="1">
      <alignment vertical="center"/>
    </xf>
    <xf numFmtId="0" fontId="0" fillId="6" borderId="1" xfId="0" applyFill="1" applyBorder="1" applyAlignment="1">
      <alignment horizontal="center" vertical="center"/>
    </xf>
    <xf numFmtId="0" fontId="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38" fontId="0" fillId="6" borderId="1" xfId="1" applyFont="1" applyFill="1" applyBorder="1" applyAlignment="1">
      <alignment vertical="center"/>
    </xf>
    <xf numFmtId="0" fontId="0" fillId="0" borderId="10" xfId="0" applyBorder="1" applyAlignment="1">
      <alignment horizontal="center" vertical="center"/>
    </xf>
    <xf numFmtId="38" fontId="19" fillId="0" borderId="1" xfId="1" applyFont="1" applyFill="1" applyBorder="1" applyAlignment="1">
      <alignment horizontal="center" vertical="center" wrapText="1"/>
    </xf>
    <xf numFmtId="0" fontId="20" fillId="2" borderId="12" xfId="0" applyFont="1" applyFill="1" applyBorder="1" applyAlignment="1">
      <alignment horizontal="center" vertical="center"/>
    </xf>
    <xf numFmtId="0" fontId="0" fillId="0" borderId="2" xfId="0" applyBorder="1" applyAlignment="1">
      <alignment vertical="center"/>
    </xf>
    <xf numFmtId="38" fontId="24" fillId="0" borderId="5" xfId="1" applyFont="1" applyBorder="1" applyAlignment="1">
      <alignment vertical="center"/>
    </xf>
    <xf numFmtId="0" fontId="25" fillId="0" borderId="9" xfId="0" applyFont="1" applyBorder="1" applyAlignment="1">
      <alignment horizontal="right" vertical="center"/>
    </xf>
    <xf numFmtId="38" fontId="26" fillId="0" borderId="0" xfId="1" applyFont="1" applyFill="1" applyBorder="1" applyAlignment="1">
      <alignment vertical="center" wrapText="1"/>
    </xf>
    <xf numFmtId="0" fontId="27" fillId="2" borderId="1" xfId="0" applyFont="1" applyFill="1" applyBorder="1" applyAlignment="1">
      <alignment horizontal="center" vertical="center"/>
    </xf>
    <xf numFmtId="0" fontId="27" fillId="5" borderId="1" xfId="0" applyFont="1" applyFill="1" applyBorder="1" applyAlignment="1">
      <alignment horizontal="center" vertical="center"/>
    </xf>
    <xf numFmtId="0" fontId="27" fillId="6" borderId="1" xfId="0" applyFont="1" applyFill="1" applyBorder="1" applyAlignment="1">
      <alignment horizontal="center" vertical="center"/>
    </xf>
    <xf numFmtId="38" fontId="30" fillId="0" borderId="1" xfId="1" applyFont="1" applyFill="1" applyBorder="1" applyAlignment="1">
      <alignment horizontal="center" vertical="center" wrapText="1"/>
    </xf>
    <xf numFmtId="38" fontId="19" fillId="0" borderId="1" xfId="1" applyFont="1" applyFill="1" applyBorder="1" applyAlignment="1">
      <alignment vertical="center" wrapText="1"/>
    </xf>
    <xf numFmtId="38" fontId="31" fillId="0" borderId="0" xfId="1" applyFont="1" applyFill="1" applyBorder="1" applyAlignment="1">
      <alignment vertical="center" wrapText="1"/>
    </xf>
    <xf numFmtId="0" fontId="0" fillId="2" borderId="2" xfId="0" applyFill="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7" fillId="0" borderId="0" xfId="0" applyFont="1" applyAlignment="1">
      <alignment horizontal="right" vertical="center"/>
    </xf>
    <xf numFmtId="0" fontId="21" fillId="0" borderId="15"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0" fillId="0" borderId="5" xfId="0" applyBorder="1" applyAlignment="1">
      <alignment horizontal="left" vertical="center"/>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5" fillId="0" borderId="1" xfId="0" applyFont="1" applyBorder="1" applyAlignment="1">
      <alignment horizontal="center" vertical="center"/>
    </xf>
    <xf numFmtId="0" fontId="15" fillId="0" borderId="2"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ittoollist.com/ittool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2"/>
  <sheetViews>
    <sheetView tabSelected="1" workbookViewId="0">
      <selection activeCell="C2" sqref="C2"/>
    </sheetView>
  </sheetViews>
  <sheetFormatPr defaultColWidth="9" defaultRowHeight="12.75"/>
  <cols>
    <col min="1" max="1" width="3.1328125" style="5" customWidth="1"/>
    <col min="2" max="2" width="13.73046875" style="5" customWidth="1"/>
    <col min="3" max="3" width="68" style="5" customWidth="1"/>
    <col min="4" max="4" width="15.46484375" style="5" customWidth="1"/>
    <col min="5" max="5" width="9.46484375" style="5" customWidth="1"/>
    <col min="6" max="6" width="11" style="5" customWidth="1"/>
    <col min="7" max="7" width="13.86328125" style="5" customWidth="1"/>
    <col min="8" max="8" width="37.86328125" style="5" customWidth="1"/>
    <col min="9" max="9" width="3" style="15" customWidth="1"/>
    <col min="10" max="10" width="11" style="15" customWidth="1"/>
    <col min="11" max="11" width="11.46484375" style="5" customWidth="1"/>
    <col min="12" max="16384" width="9" style="5"/>
  </cols>
  <sheetData>
    <row r="1" spans="1:13" ht="6.75" customHeight="1"/>
    <row r="2" spans="1:13" ht="19.5" customHeight="1">
      <c r="A2" s="86" t="s">
        <v>5</v>
      </c>
      <c r="B2" s="86"/>
      <c r="C2" s="1"/>
      <c r="D2" s="4" t="s">
        <v>43</v>
      </c>
      <c r="G2" s="15"/>
      <c r="H2" s="15"/>
      <c r="I2" s="5"/>
      <c r="J2" s="5"/>
    </row>
    <row r="3" spans="1:13">
      <c r="B3" s="5" t="s">
        <v>48</v>
      </c>
    </row>
    <row r="4" spans="1:13">
      <c r="B4" s="5" t="s">
        <v>30</v>
      </c>
    </row>
    <row r="5" spans="1:13">
      <c r="C5" s="7"/>
    </row>
    <row r="6" spans="1:13" ht="6.75" customHeight="1" thickBot="1"/>
    <row r="7" spans="1:13" ht="16.5" thickBot="1">
      <c r="A7" s="6" t="s">
        <v>6</v>
      </c>
      <c r="C7" s="7" t="s">
        <v>28</v>
      </c>
      <c r="D7" s="78" t="s">
        <v>50</v>
      </c>
      <c r="E7" s="94" t="s">
        <v>51</v>
      </c>
      <c r="F7" s="95"/>
      <c r="G7" s="9"/>
      <c r="H7" s="66" t="str">
        <f>IF((G35-G34)&gt;500000,"50万円超の区分を選択","50万円以下の区分を選択")</f>
        <v>50万円以下の区分を選択</v>
      </c>
    </row>
    <row r="8" spans="1:13">
      <c r="A8" s="6" t="s">
        <v>58</v>
      </c>
      <c r="C8" s="7"/>
      <c r="D8" s="8"/>
      <c r="E8" s="8"/>
      <c r="F8" s="9" t="s">
        <v>20</v>
      </c>
      <c r="G8" s="9"/>
      <c r="H8" s="23" t="s">
        <v>12</v>
      </c>
    </row>
    <row r="9" spans="1:13" ht="29.25" customHeight="1">
      <c r="A9" s="2" t="s">
        <v>0</v>
      </c>
      <c r="B9" s="2" t="s">
        <v>1</v>
      </c>
      <c r="C9" s="71" t="s">
        <v>47</v>
      </c>
      <c r="D9" s="3" t="s">
        <v>7</v>
      </c>
      <c r="E9" s="2" t="s">
        <v>26</v>
      </c>
      <c r="F9" s="2" t="s">
        <v>15</v>
      </c>
      <c r="G9" s="2" t="s">
        <v>2</v>
      </c>
      <c r="H9" s="21" t="s">
        <v>45</v>
      </c>
      <c r="K9" s="15"/>
      <c r="L9" s="16"/>
      <c r="M9" s="16"/>
    </row>
    <row r="10" spans="1:13">
      <c r="A10" s="14">
        <v>1</v>
      </c>
      <c r="B10" s="18" t="s">
        <v>49</v>
      </c>
      <c r="C10" s="11" t="s">
        <v>44</v>
      </c>
      <c r="D10" s="12">
        <v>59760</v>
      </c>
      <c r="E10" s="12">
        <v>1</v>
      </c>
      <c r="F10" s="10">
        <v>2</v>
      </c>
      <c r="G10" s="13">
        <f>D10*E10*F10</f>
        <v>119520</v>
      </c>
      <c r="H10" s="75" t="s">
        <v>46</v>
      </c>
      <c r="J10" s="17"/>
      <c r="K10" s="17"/>
      <c r="L10" s="16"/>
      <c r="M10" s="16"/>
    </row>
    <row r="11" spans="1:13">
      <c r="A11" s="14">
        <v>2</v>
      </c>
      <c r="B11" s="18"/>
      <c r="C11" s="11"/>
      <c r="D11" s="12"/>
      <c r="E11" s="12"/>
      <c r="F11" s="10"/>
      <c r="G11" s="13">
        <f t="shared" ref="G11:G19" si="0">D11*E11*F11</f>
        <v>0</v>
      </c>
      <c r="H11" s="22"/>
      <c r="J11" s="17"/>
      <c r="K11" s="17"/>
      <c r="L11" s="16"/>
      <c r="M11" s="16"/>
    </row>
    <row r="12" spans="1:13">
      <c r="A12" s="14">
        <v>3</v>
      </c>
      <c r="B12" s="18"/>
      <c r="C12" s="11"/>
      <c r="D12" s="12"/>
      <c r="E12" s="12"/>
      <c r="F12" s="10"/>
      <c r="G12" s="13">
        <f t="shared" si="0"/>
        <v>0</v>
      </c>
      <c r="H12" s="22"/>
      <c r="J12" s="17"/>
      <c r="K12" s="17"/>
      <c r="L12" s="16"/>
      <c r="M12" s="16"/>
    </row>
    <row r="13" spans="1:13">
      <c r="A13" s="14">
        <v>4</v>
      </c>
      <c r="B13" s="18"/>
      <c r="C13" s="11"/>
      <c r="D13" s="12"/>
      <c r="E13" s="12"/>
      <c r="F13" s="10"/>
      <c r="G13" s="13">
        <f t="shared" si="0"/>
        <v>0</v>
      </c>
      <c r="H13" s="22"/>
      <c r="J13" s="17"/>
      <c r="K13" s="17"/>
      <c r="L13" s="16"/>
      <c r="M13" s="16"/>
    </row>
    <row r="14" spans="1:13">
      <c r="A14" s="14">
        <v>5</v>
      </c>
      <c r="B14" s="18"/>
      <c r="C14" s="11"/>
      <c r="D14" s="12"/>
      <c r="E14" s="12"/>
      <c r="F14" s="10"/>
      <c r="G14" s="13">
        <f t="shared" si="0"/>
        <v>0</v>
      </c>
      <c r="H14" s="22"/>
      <c r="J14" s="17"/>
      <c r="K14" s="17"/>
      <c r="L14" s="16"/>
      <c r="M14" s="16"/>
    </row>
    <row r="15" spans="1:13">
      <c r="A15" s="14">
        <v>6</v>
      </c>
      <c r="B15" s="18"/>
      <c r="C15" s="11"/>
      <c r="D15" s="12"/>
      <c r="E15" s="12"/>
      <c r="F15" s="10"/>
      <c r="G15" s="13">
        <f t="shared" si="0"/>
        <v>0</v>
      </c>
      <c r="H15" s="22"/>
      <c r="J15" s="17"/>
      <c r="K15" s="17"/>
      <c r="L15" s="16"/>
      <c r="M15" s="16"/>
    </row>
    <row r="16" spans="1:13">
      <c r="A16" s="14">
        <v>7</v>
      </c>
      <c r="B16" s="18"/>
      <c r="C16" s="11"/>
      <c r="D16" s="12"/>
      <c r="E16" s="12"/>
      <c r="F16" s="10"/>
      <c r="G16" s="13">
        <f t="shared" si="0"/>
        <v>0</v>
      </c>
      <c r="H16" s="22"/>
      <c r="J16" s="17"/>
      <c r="K16" s="17"/>
      <c r="L16" s="16"/>
      <c r="M16" s="16"/>
    </row>
    <row r="17" spans="1:13">
      <c r="A17" s="14">
        <v>8</v>
      </c>
      <c r="B17" s="18"/>
      <c r="C17" s="11"/>
      <c r="D17" s="12"/>
      <c r="E17" s="12"/>
      <c r="F17" s="10"/>
      <c r="G17" s="13">
        <f t="shared" si="0"/>
        <v>0</v>
      </c>
      <c r="H17" s="22"/>
      <c r="J17" s="17"/>
      <c r="K17" s="17"/>
      <c r="L17" s="16"/>
      <c r="M17" s="16"/>
    </row>
    <row r="18" spans="1:13">
      <c r="A18" s="14">
        <v>9</v>
      </c>
      <c r="B18" s="18"/>
      <c r="C18" s="11"/>
      <c r="D18" s="12"/>
      <c r="E18" s="12"/>
      <c r="F18" s="10"/>
      <c r="G18" s="13">
        <f t="shared" si="0"/>
        <v>0</v>
      </c>
      <c r="H18" s="22"/>
      <c r="J18" s="17"/>
      <c r="K18" s="17"/>
      <c r="L18" s="16"/>
      <c r="M18" s="16"/>
    </row>
    <row r="19" spans="1:13" ht="13.15" thickBot="1">
      <c r="A19" s="14">
        <v>10</v>
      </c>
      <c r="B19" s="18"/>
      <c r="C19" s="11"/>
      <c r="D19" s="12"/>
      <c r="E19" s="12"/>
      <c r="F19" s="10"/>
      <c r="G19" s="13">
        <f t="shared" si="0"/>
        <v>0</v>
      </c>
      <c r="H19" s="22"/>
      <c r="J19" s="17"/>
      <c r="K19" s="17"/>
      <c r="L19" s="16"/>
      <c r="M19" s="16"/>
    </row>
    <row r="20" spans="1:13" ht="13.5" thickTop="1" thickBot="1">
      <c r="A20" s="30"/>
      <c r="B20" s="31"/>
      <c r="C20" s="32"/>
      <c r="D20" s="33"/>
      <c r="E20" s="33"/>
      <c r="F20" s="35" t="s">
        <v>55</v>
      </c>
      <c r="G20" s="36">
        <f>SUM(G10:G19)</f>
        <v>119520</v>
      </c>
      <c r="H20" s="46"/>
      <c r="J20" s="17"/>
      <c r="K20" s="17"/>
      <c r="L20" s="16"/>
      <c r="M20" s="16"/>
    </row>
    <row r="21" spans="1:13" ht="13.15" thickTop="1">
      <c r="A21" s="77" t="s">
        <v>17</v>
      </c>
      <c r="B21" s="90" t="s">
        <v>33</v>
      </c>
      <c r="C21" s="91"/>
      <c r="D21" s="12">
        <v>200000</v>
      </c>
      <c r="E21" s="12">
        <v>1</v>
      </c>
      <c r="F21" s="40"/>
      <c r="G21" s="13">
        <f>D21*E21</f>
        <v>200000</v>
      </c>
      <c r="H21" s="74" t="s">
        <v>29</v>
      </c>
      <c r="J21" s="17"/>
      <c r="K21" s="17"/>
      <c r="L21" s="16"/>
      <c r="M21" s="16"/>
    </row>
    <row r="22" spans="1:13">
      <c r="A22" s="77" t="s">
        <v>17</v>
      </c>
      <c r="B22" s="92" t="s">
        <v>33</v>
      </c>
      <c r="C22" s="93"/>
      <c r="D22" s="12">
        <v>0</v>
      </c>
      <c r="E22" s="12">
        <v>0</v>
      </c>
      <c r="F22" s="40"/>
      <c r="G22" s="13">
        <f>D22*E22</f>
        <v>0</v>
      </c>
      <c r="H22" s="74" t="s">
        <v>29</v>
      </c>
      <c r="J22" s="17"/>
      <c r="K22" s="17"/>
      <c r="L22" s="16"/>
      <c r="M22" s="16"/>
    </row>
    <row r="23" spans="1:13" ht="13.15" thickBot="1">
      <c r="A23" s="77" t="s">
        <v>17</v>
      </c>
      <c r="B23" s="87" t="s">
        <v>33</v>
      </c>
      <c r="C23" s="88"/>
      <c r="D23" s="12">
        <v>0</v>
      </c>
      <c r="E23" s="12">
        <v>0</v>
      </c>
      <c r="F23" s="40"/>
      <c r="G23" s="13">
        <f>D23*E23</f>
        <v>0</v>
      </c>
      <c r="H23" s="74" t="s">
        <v>29</v>
      </c>
      <c r="J23" s="17"/>
      <c r="K23" s="17"/>
      <c r="L23" s="16"/>
      <c r="M23" s="16"/>
    </row>
    <row r="24" spans="1:13" ht="13.5" thickTop="1" thickBot="1">
      <c r="A24" s="89" t="s">
        <v>40</v>
      </c>
      <c r="B24" s="82"/>
      <c r="C24" s="82"/>
      <c r="D24" s="33"/>
      <c r="E24" s="33"/>
      <c r="F24" s="44" t="s">
        <v>59</v>
      </c>
      <c r="G24" s="36">
        <f>SUM(G21:G23)</f>
        <v>200000</v>
      </c>
      <c r="H24" s="34"/>
      <c r="J24" s="17"/>
      <c r="K24" s="17"/>
      <c r="L24" s="16"/>
      <c r="M24" s="16"/>
    </row>
    <row r="25" spans="1:13" ht="13.15" thickTop="1">
      <c r="A25" s="2" t="s">
        <v>17</v>
      </c>
      <c r="B25" s="67"/>
      <c r="C25" s="10"/>
      <c r="D25" s="42">
        <v>0</v>
      </c>
      <c r="E25" s="42">
        <v>0</v>
      </c>
      <c r="F25" s="40"/>
      <c r="G25" s="13">
        <f>D25*E25</f>
        <v>0</v>
      </c>
      <c r="H25" s="65" t="s">
        <v>31</v>
      </c>
      <c r="J25" s="17"/>
      <c r="K25" s="17"/>
      <c r="L25" s="16"/>
      <c r="M25" s="16"/>
    </row>
    <row r="26" spans="1:13">
      <c r="A26" s="2" t="s">
        <v>17</v>
      </c>
      <c r="B26" s="67"/>
      <c r="C26" s="10"/>
      <c r="D26" s="42">
        <v>0</v>
      </c>
      <c r="E26" s="42">
        <v>0</v>
      </c>
      <c r="F26" s="40"/>
      <c r="G26" s="13">
        <f>D26*E26</f>
        <v>0</v>
      </c>
      <c r="H26" s="65" t="s">
        <v>31</v>
      </c>
      <c r="J26" s="17"/>
      <c r="K26" s="17"/>
      <c r="L26" s="16"/>
      <c r="M26" s="16"/>
    </row>
    <row r="27" spans="1:13" ht="13.15" thickBot="1">
      <c r="A27" s="2" t="s">
        <v>17</v>
      </c>
      <c r="B27" s="67"/>
      <c r="C27" s="10"/>
      <c r="D27" s="42">
        <v>0</v>
      </c>
      <c r="E27" s="42">
        <v>0</v>
      </c>
      <c r="F27" s="40"/>
      <c r="G27" s="13">
        <f>D27*E27</f>
        <v>0</v>
      </c>
      <c r="H27" s="65" t="s">
        <v>31</v>
      </c>
      <c r="J27" s="17"/>
      <c r="K27" s="17"/>
      <c r="L27" s="16"/>
      <c r="M27" s="16"/>
    </row>
    <row r="28" spans="1:13" ht="13.5" thickTop="1" thickBot="1">
      <c r="A28" s="89" t="s">
        <v>32</v>
      </c>
      <c r="B28" s="89"/>
      <c r="C28" s="89"/>
      <c r="D28" s="68"/>
      <c r="E28" s="49"/>
      <c r="F28" s="69" t="s">
        <v>53</v>
      </c>
      <c r="G28" s="36">
        <f>SUM(G25:G27)</f>
        <v>0</v>
      </c>
      <c r="H28" s="34"/>
      <c r="J28" s="17"/>
      <c r="K28" s="17"/>
      <c r="L28" s="16"/>
      <c r="M28" s="16"/>
    </row>
    <row r="29" spans="1:13" ht="13.5" thickTop="1" thickBot="1">
      <c r="A29" s="9"/>
      <c r="B29" s="9"/>
      <c r="C29" s="9"/>
      <c r="D29" s="50"/>
      <c r="E29" s="51"/>
      <c r="F29" s="52" t="s">
        <v>54</v>
      </c>
      <c r="G29" s="36">
        <f>G20+G24+G28</f>
        <v>319520</v>
      </c>
      <c r="H29" s="39"/>
      <c r="J29" s="17"/>
      <c r="K29" s="17"/>
      <c r="L29" s="16"/>
      <c r="M29" s="16"/>
    </row>
    <row r="30" spans="1:13" ht="13.15" thickTop="1">
      <c r="B30" s="37"/>
      <c r="C30" s="38"/>
      <c r="D30" s="19"/>
      <c r="E30" s="81" t="s">
        <v>3</v>
      </c>
      <c r="F30" s="81"/>
      <c r="G30" s="43">
        <f>ROUNDDOWN(G29*10%,0)</f>
        <v>31952</v>
      </c>
      <c r="H30" s="39"/>
      <c r="J30" s="17"/>
      <c r="K30" s="17"/>
      <c r="L30" s="16"/>
      <c r="M30" s="16"/>
    </row>
    <row r="31" spans="1:13">
      <c r="A31" s="5" t="s">
        <v>56</v>
      </c>
      <c r="B31" s="37"/>
      <c r="C31" s="38"/>
      <c r="D31" s="19"/>
      <c r="E31" s="81" t="s">
        <v>4</v>
      </c>
      <c r="F31" s="81"/>
      <c r="G31" s="42">
        <f>+G29+G30</f>
        <v>351472</v>
      </c>
      <c r="H31" s="39"/>
      <c r="J31" s="17"/>
      <c r="K31" s="17"/>
      <c r="L31" s="16"/>
      <c r="M31" s="16"/>
    </row>
    <row r="32" spans="1:13">
      <c r="B32" s="2" t="s">
        <v>23</v>
      </c>
      <c r="C32" s="45"/>
      <c r="D32" s="19"/>
      <c r="E32" s="81" t="s">
        <v>52</v>
      </c>
      <c r="F32" s="81"/>
      <c r="G32" s="42">
        <f>IF(E7="小規模事業者",IF(G20&gt;625000,500000,ROUNDDOWN(G20*4/5,0)),IF(G20&gt;666667,500000,ROUNDDOWN(G20*3/4,0)))</f>
        <v>89640</v>
      </c>
      <c r="H32" s="39"/>
      <c r="J32" s="17"/>
      <c r="K32" s="17"/>
      <c r="L32" s="16"/>
      <c r="M32" s="16"/>
    </row>
    <row r="33" spans="1:13">
      <c r="B33" s="37"/>
      <c r="C33" s="38"/>
      <c r="D33" s="19"/>
      <c r="E33" s="81" t="s">
        <v>18</v>
      </c>
      <c r="F33" s="81"/>
      <c r="G33" s="42">
        <f>IF(G20&lt;=666668,0,ROUNDDOWN((G20-666667)*2/3,0))</f>
        <v>0</v>
      </c>
      <c r="H33" s="39"/>
      <c r="J33" s="17"/>
      <c r="K33" s="17"/>
      <c r="L33" s="16"/>
      <c r="M33" s="16"/>
    </row>
    <row r="34" spans="1:13" ht="13.15" thickBot="1">
      <c r="B34" s="37"/>
      <c r="C34" s="38"/>
      <c r="D34" s="19"/>
      <c r="E34" s="81" t="s">
        <v>19</v>
      </c>
      <c r="F34" s="81"/>
      <c r="G34" s="48">
        <f>IF(G32=0,0,IF(G24&gt;=200000,100000,ROUNDDOWN(G24/2,0)))+IF(G32=0,0,IF(G28&gt;=400000,200000,ROUNDDOWN(G28/2,0)))</f>
        <v>100000</v>
      </c>
      <c r="H34" s="39"/>
      <c r="J34" s="17"/>
      <c r="K34" s="17"/>
      <c r="L34" s="16"/>
      <c r="M34" s="16"/>
    </row>
    <row r="35" spans="1:13" ht="13.5" thickTop="1" thickBot="1">
      <c r="B35" s="37"/>
      <c r="C35" s="38"/>
      <c r="D35" s="19"/>
      <c r="E35" s="96" t="s">
        <v>57</v>
      </c>
      <c r="F35" s="97"/>
      <c r="G35" s="36">
        <f>IF(G33&lt;=3000000,G32+G33+G34,3500000+G34)</f>
        <v>189640</v>
      </c>
      <c r="H35" s="39"/>
      <c r="J35" s="17"/>
      <c r="K35" s="17"/>
      <c r="L35" s="16"/>
      <c r="M35" s="16"/>
    </row>
    <row r="36" spans="1:13" ht="13.15" thickTop="1">
      <c r="B36" s="37"/>
      <c r="C36" s="38"/>
      <c r="D36" s="19"/>
      <c r="E36" s="31"/>
      <c r="F36" s="31"/>
      <c r="G36" s="20"/>
      <c r="H36" s="39"/>
      <c r="J36" s="17"/>
      <c r="K36" s="17"/>
      <c r="L36" s="16"/>
      <c r="M36" s="16"/>
    </row>
    <row r="37" spans="1:13">
      <c r="A37" s="41" t="s">
        <v>60</v>
      </c>
      <c r="B37" s="24"/>
      <c r="C37" s="25"/>
      <c r="D37" s="26"/>
      <c r="E37" s="26"/>
      <c r="F37" s="27" t="s">
        <v>20</v>
      </c>
      <c r="G37" s="28"/>
      <c r="H37" s="29"/>
      <c r="J37" s="17"/>
      <c r="K37" s="17"/>
      <c r="L37" s="16"/>
      <c r="M37" s="16"/>
    </row>
    <row r="38" spans="1:13" ht="25.5">
      <c r="A38" s="53" t="s">
        <v>0</v>
      </c>
      <c r="B38" s="53" t="s">
        <v>1</v>
      </c>
      <c r="C38" s="72" t="s">
        <v>47</v>
      </c>
      <c r="D38" s="54" t="s">
        <v>7</v>
      </c>
      <c r="E38" s="53" t="s">
        <v>26</v>
      </c>
      <c r="F38" s="53" t="s">
        <v>36</v>
      </c>
      <c r="G38" s="53" t="s">
        <v>2</v>
      </c>
      <c r="H38" s="55" t="s">
        <v>9</v>
      </c>
      <c r="J38" s="17"/>
      <c r="K38" s="17"/>
      <c r="L38" s="16"/>
      <c r="M38" s="16"/>
    </row>
    <row r="39" spans="1:13">
      <c r="A39" s="56">
        <v>11</v>
      </c>
      <c r="B39" s="18"/>
      <c r="C39" s="11"/>
      <c r="D39" s="12"/>
      <c r="E39" s="12"/>
      <c r="F39" s="10"/>
      <c r="G39" s="57">
        <f>D39*E39*F39</f>
        <v>0</v>
      </c>
      <c r="H39" s="22"/>
      <c r="J39" s="17"/>
      <c r="K39" s="17"/>
      <c r="L39" s="16"/>
      <c r="M39" s="16"/>
    </row>
    <row r="40" spans="1:13">
      <c r="A40" s="56">
        <v>12</v>
      </c>
      <c r="B40" s="18"/>
      <c r="C40" s="11"/>
      <c r="D40" s="12"/>
      <c r="E40" s="12"/>
      <c r="F40" s="10"/>
      <c r="G40" s="57">
        <f t="shared" ref="G40:G48" si="1">D40*E40*F40</f>
        <v>0</v>
      </c>
      <c r="H40" s="22"/>
      <c r="J40" s="17"/>
      <c r="K40" s="17"/>
      <c r="L40" s="16"/>
      <c r="M40" s="16"/>
    </row>
    <row r="41" spans="1:13">
      <c r="A41" s="56">
        <v>13</v>
      </c>
      <c r="B41" s="18"/>
      <c r="C41" s="11"/>
      <c r="D41" s="12"/>
      <c r="E41" s="12"/>
      <c r="F41" s="10"/>
      <c r="G41" s="57">
        <f t="shared" si="1"/>
        <v>0</v>
      </c>
      <c r="H41" s="22"/>
      <c r="J41" s="17"/>
      <c r="K41" s="17"/>
      <c r="L41" s="16"/>
      <c r="M41" s="16"/>
    </row>
    <row r="42" spans="1:13">
      <c r="A42" s="56">
        <v>14</v>
      </c>
      <c r="B42" s="18"/>
      <c r="C42" s="11"/>
      <c r="D42" s="12"/>
      <c r="E42" s="12"/>
      <c r="F42" s="10"/>
      <c r="G42" s="57">
        <f t="shared" si="1"/>
        <v>0</v>
      </c>
      <c r="H42" s="22"/>
      <c r="J42" s="17"/>
      <c r="K42" s="17"/>
      <c r="L42" s="16"/>
      <c r="M42" s="16"/>
    </row>
    <row r="43" spans="1:13">
      <c r="A43" s="56">
        <v>15</v>
      </c>
      <c r="B43" s="18"/>
      <c r="C43" s="11"/>
      <c r="D43" s="12"/>
      <c r="E43" s="12"/>
      <c r="F43" s="10"/>
      <c r="G43" s="57">
        <f t="shared" si="1"/>
        <v>0</v>
      </c>
      <c r="H43" s="22"/>
      <c r="J43" s="17"/>
      <c r="K43" s="17"/>
      <c r="L43" s="16"/>
      <c r="M43" s="16"/>
    </row>
    <row r="44" spans="1:13">
      <c r="A44" s="56">
        <v>16</v>
      </c>
      <c r="B44" s="18"/>
      <c r="C44" s="11"/>
      <c r="D44" s="12"/>
      <c r="E44" s="12"/>
      <c r="F44" s="10"/>
      <c r="G44" s="57">
        <f t="shared" si="1"/>
        <v>0</v>
      </c>
      <c r="H44" s="22"/>
      <c r="J44" s="17"/>
      <c r="K44" s="17"/>
      <c r="L44" s="16"/>
      <c r="M44" s="16"/>
    </row>
    <row r="45" spans="1:13">
      <c r="A45" s="56">
        <v>17</v>
      </c>
      <c r="B45" s="18"/>
      <c r="C45" s="11"/>
      <c r="D45" s="12"/>
      <c r="E45" s="12"/>
      <c r="F45" s="10"/>
      <c r="G45" s="57">
        <f t="shared" si="1"/>
        <v>0</v>
      </c>
      <c r="H45" s="22"/>
      <c r="J45" s="17"/>
      <c r="K45" s="17"/>
      <c r="L45" s="16"/>
      <c r="M45" s="16"/>
    </row>
    <row r="46" spans="1:13">
      <c r="A46" s="56">
        <v>18</v>
      </c>
      <c r="B46" s="18"/>
      <c r="C46" s="11"/>
      <c r="D46" s="12"/>
      <c r="E46" s="12"/>
      <c r="F46" s="10"/>
      <c r="G46" s="57">
        <f t="shared" si="1"/>
        <v>0</v>
      </c>
      <c r="H46" s="22"/>
      <c r="J46" s="17"/>
      <c r="K46" s="17"/>
      <c r="L46" s="16"/>
      <c r="M46" s="16"/>
    </row>
    <row r="47" spans="1:13">
      <c r="A47" s="56">
        <v>19</v>
      </c>
      <c r="B47" s="18"/>
      <c r="C47" s="11"/>
      <c r="D47" s="12"/>
      <c r="E47" s="12"/>
      <c r="F47" s="10"/>
      <c r="G47" s="57">
        <f t="shared" si="1"/>
        <v>0</v>
      </c>
      <c r="H47" s="22"/>
      <c r="J47" s="17"/>
      <c r="K47" s="17"/>
      <c r="L47" s="16"/>
      <c r="M47" s="16"/>
    </row>
    <row r="48" spans="1:13" ht="13.15" thickBot="1">
      <c r="A48" s="56">
        <v>20</v>
      </c>
      <c r="B48" s="18"/>
      <c r="C48" s="11"/>
      <c r="D48" s="12"/>
      <c r="E48" s="12"/>
      <c r="F48" s="10"/>
      <c r="G48" s="57">
        <f t="shared" si="1"/>
        <v>0</v>
      </c>
      <c r="H48" s="22"/>
      <c r="J48" s="17"/>
      <c r="K48" s="17"/>
      <c r="L48" s="16"/>
      <c r="M48" s="16"/>
    </row>
    <row r="49" spans="1:13" ht="13.5" thickTop="1" thickBot="1">
      <c r="A49" s="30"/>
      <c r="B49" s="83" t="s">
        <v>39</v>
      </c>
      <c r="C49" s="83"/>
      <c r="D49" s="83"/>
      <c r="E49" s="84" t="s">
        <v>16</v>
      </c>
      <c r="F49" s="85"/>
      <c r="G49" s="36">
        <f>SUM(G39:G48)</f>
        <v>0</v>
      </c>
      <c r="H49" s="34"/>
      <c r="J49" s="17"/>
      <c r="K49" s="17"/>
      <c r="L49" s="16"/>
      <c r="M49" s="16"/>
    </row>
    <row r="50" spans="1:13" ht="13.15" thickTop="1">
      <c r="B50" s="37"/>
      <c r="C50" s="38"/>
      <c r="D50" s="19"/>
      <c r="E50" s="81" t="s">
        <v>3</v>
      </c>
      <c r="F50" s="81"/>
      <c r="G50" s="43">
        <f>ROUNDDOWN(G49*10%,0)</f>
        <v>0</v>
      </c>
      <c r="H50" s="39"/>
      <c r="J50" s="17"/>
      <c r="K50" s="17"/>
      <c r="L50" s="16"/>
      <c r="M50" s="16"/>
    </row>
    <row r="51" spans="1:13">
      <c r="B51" s="37"/>
      <c r="C51" s="38"/>
      <c r="D51" s="19"/>
      <c r="E51" s="81" t="s">
        <v>4</v>
      </c>
      <c r="F51" s="81"/>
      <c r="G51" s="42">
        <f>+G49+G50</f>
        <v>0</v>
      </c>
      <c r="H51" s="39"/>
      <c r="J51" s="17"/>
      <c r="K51" s="17"/>
      <c r="L51" s="16"/>
      <c r="M51" s="16"/>
    </row>
    <row r="52" spans="1:13" ht="13.15" thickBot="1">
      <c r="B52" s="37"/>
      <c r="C52" s="38"/>
      <c r="D52" s="19"/>
      <c r="E52" s="81" t="s">
        <v>21</v>
      </c>
      <c r="F52" s="81"/>
      <c r="G52" s="48">
        <f>IF(G49&lt;100000,0,IF(G49&gt;=9000000,4500000,ROUNDDOWN(G49*1/2,0)))</f>
        <v>0</v>
      </c>
      <c r="H52" s="39" t="s">
        <v>38</v>
      </c>
      <c r="J52" s="17"/>
      <c r="K52" s="17"/>
      <c r="L52" s="16"/>
      <c r="M52" s="16"/>
    </row>
    <row r="53" spans="1:13" ht="13.5" thickTop="1" thickBot="1">
      <c r="B53" s="37"/>
      <c r="C53" s="38"/>
      <c r="D53" s="19"/>
      <c r="E53" s="81" t="s">
        <v>22</v>
      </c>
      <c r="F53" s="79"/>
      <c r="G53" s="36">
        <f>+G52</f>
        <v>0</v>
      </c>
      <c r="H53" s="47" t="str">
        <f>IF(G53&lt;50000,"※補助下限を下回っています","")</f>
        <v>※補助下限を下回っています</v>
      </c>
      <c r="J53" s="17"/>
      <c r="K53" s="17"/>
      <c r="L53" s="16"/>
      <c r="M53" s="16"/>
    </row>
    <row r="54" spans="1:13" ht="13.15" thickTop="1">
      <c r="B54" s="37"/>
      <c r="C54" s="38"/>
      <c r="D54" s="19"/>
      <c r="E54" s="37"/>
      <c r="F54" s="37"/>
      <c r="G54" s="20"/>
      <c r="H54" s="39"/>
      <c r="J54" s="17"/>
      <c r="K54" s="17"/>
      <c r="L54" s="16"/>
      <c r="M54" s="16"/>
    </row>
    <row r="55" spans="1:13">
      <c r="A55" s="58" t="s">
        <v>34</v>
      </c>
      <c r="B55" s="24"/>
      <c r="C55" s="25"/>
      <c r="D55" s="26"/>
      <c r="E55" s="26"/>
      <c r="F55" s="27"/>
      <c r="G55" s="28"/>
      <c r="H55" s="29"/>
      <c r="J55" s="17"/>
      <c r="K55" s="17"/>
      <c r="L55" s="16"/>
      <c r="M55" s="16"/>
    </row>
    <row r="56" spans="1:13" ht="25.5">
      <c r="A56" s="60" t="s">
        <v>0</v>
      </c>
      <c r="B56" s="60" t="s">
        <v>1</v>
      </c>
      <c r="C56" s="73" t="s">
        <v>47</v>
      </c>
      <c r="D56" s="61" t="s">
        <v>7</v>
      </c>
      <c r="E56" s="60" t="s">
        <v>26</v>
      </c>
      <c r="F56" s="60" t="s">
        <v>36</v>
      </c>
      <c r="G56" s="60" t="s">
        <v>2</v>
      </c>
      <c r="H56" s="62" t="s">
        <v>9</v>
      </c>
    </row>
    <row r="57" spans="1:13" ht="13.15" thickBot="1">
      <c r="A57" s="59">
        <v>21</v>
      </c>
      <c r="B57" s="18"/>
      <c r="C57" s="11"/>
      <c r="D57" s="12"/>
      <c r="E57" s="12"/>
      <c r="F57" s="10"/>
      <c r="G57" s="63">
        <f>D57*E57*F57</f>
        <v>0</v>
      </c>
      <c r="H57" s="22" t="s">
        <v>42</v>
      </c>
    </row>
    <row r="58" spans="1:13" ht="13.5" thickTop="1" thickBot="1">
      <c r="A58" s="30"/>
      <c r="B58" s="31"/>
      <c r="C58" s="32"/>
      <c r="D58" s="33"/>
      <c r="E58" s="33"/>
      <c r="F58" s="35" t="s">
        <v>35</v>
      </c>
      <c r="G58" s="36">
        <f>SUM(G57:G57)</f>
        <v>0</v>
      </c>
      <c r="H58" s="34"/>
    </row>
    <row r="59" spans="1:13" ht="13.15" thickTop="1">
      <c r="B59" s="37"/>
      <c r="C59" s="38"/>
      <c r="D59" s="19"/>
      <c r="E59" s="81" t="s">
        <v>3</v>
      </c>
      <c r="F59" s="81"/>
      <c r="G59" s="43">
        <f>ROUNDDOWN(G58*10%,0)</f>
        <v>0</v>
      </c>
      <c r="H59" s="39"/>
    </row>
    <row r="60" spans="1:13">
      <c r="B60" s="37"/>
      <c r="C60" s="38"/>
      <c r="D60" s="19"/>
      <c r="E60" s="81" t="s">
        <v>4</v>
      </c>
      <c r="F60" s="81"/>
      <c r="G60" s="42">
        <f>+G58+G59</f>
        <v>0</v>
      </c>
      <c r="H60" s="39"/>
    </row>
    <row r="61" spans="1:13" ht="13.15" thickBot="1">
      <c r="B61" s="37"/>
      <c r="C61" s="38"/>
      <c r="D61" s="19"/>
      <c r="E61" s="81" t="s">
        <v>21</v>
      </c>
      <c r="F61" s="81"/>
      <c r="G61" s="48">
        <f>IF(G58&lt;100000,0,IF(G58&gt;=2000000,1000000,ROUNDDOWN(G58*1/2,0)))</f>
        <v>0</v>
      </c>
      <c r="H61" s="39"/>
    </row>
    <row r="62" spans="1:13" ht="13.5" thickTop="1" thickBot="1">
      <c r="B62" s="37"/>
      <c r="C62" s="38"/>
      <c r="D62" s="19"/>
      <c r="E62" s="81" t="s">
        <v>37</v>
      </c>
      <c r="F62" s="79"/>
      <c r="G62" s="36">
        <f>+G61</f>
        <v>0</v>
      </c>
      <c r="H62" s="47" t="str">
        <f>IF(G62&lt;50000,"※補助下限を下回っています","")</f>
        <v>※補助下限を下回っています</v>
      </c>
    </row>
    <row r="63" spans="1:13" ht="13.15" thickTop="1">
      <c r="B63" s="37"/>
      <c r="C63" s="38"/>
      <c r="D63" s="19"/>
      <c r="E63" s="64"/>
      <c r="F63" s="64"/>
      <c r="G63" s="28"/>
      <c r="H63" s="47"/>
    </row>
    <row r="64" spans="1:13">
      <c r="B64" s="37"/>
      <c r="C64" s="38"/>
      <c r="D64" s="19"/>
      <c r="E64" s="79" t="s">
        <v>24</v>
      </c>
      <c r="F64" s="80"/>
      <c r="G64" s="42">
        <f>IF(H64&gt;=55000,H64,55000)</f>
        <v>55000</v>
      </c>
      <c r="H64" s="70">
        <f>ROUNDDOWN((G35+G53+G62)*20%*1.1,0)</f>
        <v>41720</v>
      </c>
    </row>
    <row r="65" spans="2:8" ht="14.25">
      <c r="B65" s="37"/>
      <c r="C65" s="38"/>
      <c r="D65" s="19"/>
      <c r="E65" s="79" t="s">
        <v>25</v>
      </c>
      <c r="F65" s="80"/>
      <c r="G65" s="42">
        <f>+G31+G51+G60-G35-G53-G62+G64</f>
        <v>216832</v>
      </c>
      <c r="H65" s="76" t="str">
        <f>ROUNDDOWN((1-G65/(G31+G51+G60))*100,1)&amp;"%引きでIT化が可能"</f>
        <v>38.3%引きでIT化が可能</v>
      </c>
    </row>
    <row r="66" spans="2:8">
      <c r="B66" s="82" t="s">
        <v>10</v>
      </c>
      <c r="C66" s="82"/>
      <c r="D66" s="82"/>
      <c r="E66" s="82"/>
      <c r="F66" s="82"/>
      <c r="G66" s="82"/>
      <c r="H66" s="9"/>
    </row>
    <row r="67" spans="2:8">
      <c r="B67" s="82" t="s">
        <v>14</v>
      </c>
      <c r="C67" s="82"/>
      <c r="D67" s="82"/>
      <c r="E67" s="82"/>
      <c r="F67" s="82"/>
      <c r="G67" s="82"/>
      <c r="H67" s="9"/>
    </row>
    <row r="68" spans="2:8">
      <c r="B68" s="82" t="s">
        <v>27</v>
      </c>
      <c r="C68" s="82"/>
      <c r="D68" s="82"/>
      <c r="E68" s="82"/>
      <c r="F68" s="82"/>
      <c r="G68" s="82"/>
      <c r="H68" s="9"/>
    </row>
    <row r="69" spans="2:8">
      <c r="B69" s="82" t="s">
        <v>13</v>
      </c>
      <c r="C69" s="82"/>
      <c r="D69" s="82"/>
      <c r="E69" s="82"/>
      <c r="F69" s="82"/>
      <c r="G69" s="82"/>
      <c r="H69" s="9"/>
    </row>
    <row r="70" spans="2:8">
      <c r="B70" s="82" t="s">
        <v>11</v>
      </c>
      <c r="C70" s="82"/>
      <c r="D70" s="82"/>
      <c r="E70" s="82"/>
      <c r="F70" s="82"/>
      <c r="G70" s="82"/>
      <c r="H70" s="9"/>
    </row>
    <row r="71" spans="2:8">
      <c r="B71" s="82" t="s">
        <v>8</v>
      </c>
      <c r="C71" s="82"/>
      <c r="D71" s="82"/>
      <c r="E71" s="82"/>
      <c r="F71" s="82"/>
      <c r="G71" s="82"/>
      <c r="H71" s="9"/>
    </row>
    <row r="72" spans="2:8">
      <c r="B72" s="5" t="s">
        <v>41</v>
      </c>
    </row>
  </sheetData>
  <mergeCells count="31">
    <mergeCell ref="B49:D49"/>
    <mergeCell ref="E49:F49"/>
    <mergeCell ref="A2:B2"/>
    <mergeCell ref="B23:C23"/>
    <mergeCell ref="E30:F30"/>
    <mergeCell ref="E31:F31"/>
    <mergeCell ref="E32:F32"/>
    <mergeCell ref="A24:C24"/>
    <mergeCell ref="B21:C21"/>
    <mergeCell ref="B22:C22"/>
    <mergeCell ref="A28:C28"/>
    <mergeCell ref="E7:F7"/>
    <mergeCell ref="B70:G70"/>
    <mergeCell ref="B71:G71"/>
    <mergeCell ref="B66:G66"/>
    <mergeCell ref="B67:G67"/>
    <mergeCell ref="B68:G68"/>
    <mergeCell ref="B69:G69"/>
    <mergeCell ref="E64:F64"/>
    <mergeCell ref="E65:F65"/>
    <mergeCell ref="E53:F53"/>
    <mergeCell ref="E33:F33"/>
    <mergeCell ref="E34:F34"/>
    <mergeCell ref="E35:F35"/>
    <mergeCell ref="E50:F50"/>
    <mergeCell ref="E52:F52"/>
    <mergeCell ref="E51:F51"/>
    <mergeCell ref="E59:F59"/>
    <mergeCell ref="E62:F62"/>
    <mergeCell ref="E61:F61"/>
    <mergeCell ref="E60:F60"/>
  </mergeCells>
  <phoneticPr fontId="2"/>
  <dataValidations count="4">
    <dataValidation allowBlank="1" showInputMessage="1" showErrorMessage="1" error="レンタル品、ITツール・サポート等はどちらか一つしか入力できません_x000a_" sqref="E10:F29 D50:D55 E37:F37 D10:D37 D39:F48 E59:E65 D57:D65 E55:F55 E57:F58 E49:E54 E30:E36" xr:uid="{EB622706-87E5-4B3D-BE52-73793ECE34A3}"/>
    <dataValidation type="textLength" operator="lessThanOrEqual" allowBlank="1" showInputMessage="1" showErrorMessage="1" sqref="H10:H37 H39:H55 H57:H65" xr:uid="{F1631D38-3891-40AD-8C81-271BE0019D94}">
      <formula1>28</formula1>
    </dataValidation>
    <dataValidation type="list" allowBlank="1" showInputMessage="1" showErrorMessage="1" sqref="B21:C23" xr:uid="{63443366-907C-4DE0-9A07-1B1A26DE543F}">
      <formula1>"PC,タブレット,プリンター,スキャナー,複合機"</formula1>
    </dataValidation>
    <dataValidation type="list" allowBlank="1" showInputMessage="1" showErrorMessage="1" sqref="E7" xr:uid="{24A04D3D-C34A-441C-ADC0-D33CFE19BC8C}">
      <formula1>"中小企業,小規模事業者"</formula1>
    </dataValidation>
  </dataValidations>
  <hyperlinks>
    <hyperlink ref="C7" r:id="rId1" xr:uid="{2558DAE9-BDD0-479D-BFAB-1700EEEDC152}"/>
  </hyperlinks>
  <pageMargins left="0.7" right="0.7" top="0.75" bottom="0.75" header="0.3" footer="0.3"/>
  <pageSetup paperSize="9" scale="52" orientation="landscape" horizontalDpi="1200" verticalDpi="12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2024-02-20T08:20:34Z</dcterms:modified>
</cp:coreProperties>
</file>